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vo\Downloads\upload na vzpirani.cz\"/>
    </mc:Choice>
  </mc:AlternateContent>
  <xr:revisionPtr revIDLastSave="0" documentId="13_ncr:1_{69F00DA1-A4A1-4D3A-BB7F-63D02B360ABF}" xr6:coauthVersionLast="47" xr6:coauthVersionMax="47" xr10:uidLastSave="{00000000-0000-0000-0000-000000000000}"/>
  <bookViews>
    <workbookView xWindow="28680" yWindow="-120" windowWidth="29040" windowHeight="17520" tabRatio="500" xr2:uid="{00000000-000D-0000-FFFF-FFFF00000000}"/>
  </bookViews>
  <sheets>
    <sheet name="Mladší žáci" sheetId="2" r:id="rId1"/>
    <sheet name="Starší žáci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27" i="2" l="1"/>
  <c r="V26" i="2"/>
  <c r="V24" i="2"/>
  <c r="V23" i="2"/>
  <c r="V22" i="2"/>
  <c r="V20" i="2"/>
  <c r="V19" i="2"/>
  <c r="V18" i="2"/>
  <c r="V17" i="2"/>
  <c r="V15" i="2"/>
  <c r="V14" i="2"/>
  <c r="V13" i="2"/>
  <c r="V9" i="2"/>
  <c r="V10" i="2"/>
  <c r="V8" i="2"/>
  <c r="U27" i="2"/>
  <c r="U26" i="2"/>
  <c r="U23" i="2"/>
  <c r="U24" i="2"/>
  <c r="N8" i="3"/>
  <c r="N46" i="3"/>
  <c r="N45" i="3"/>
  <c r="N43" i="3"/>
  <c r="N42" i="3"/>
  <c r="N41" i="3"/>
  <c r="N39" i="3"/>
  <c r="N38" i="3"/>
  <c r="N37" i="3"/>
  <c r="N35" i="3"/>
  <c r="N34" i="3"/>
  <c r="N33" i="3"/>
  <c r="N32" i="3"/>
  <c r="N30" i="3"/>
  <c r="N29" i="3"/>
  <c r="N28" i="3"/>
  <c r="N26" i="3"/>
  <c r="N25" i="3"/>
  <c r="N24" i="3"/>
  <c r="N23" i="3"/>
  <c r="N21" i="3"/>
  <c r="N20" i="3"/>
  <c r="N19" i="3"/>
  <c r="N18" i="3"/>
  <c r="N16" i="3"/>
  <c r="N15" i="3"/>
  <c r="N14" i="3"/>
  <c r="N9" i="3"/>
  <c r="N10" i="3"/>
  <c r="N11" i="3"/>
  <c r="L16" i="3"/>
  <c r="G32" i="3"/>
  <c r="G35" i="3"/>
  <c r="L46" i="3"/>
  <c r="L45" i="3"/>
  <c r="L43" i="3"/>
  <c r="L42" i="3"/>
  <c r="L41" i="3"/>
  <c r="L39" i="3"/>
  <c r="L38" i="3"/>
  <c r="L37" i="3"/>
  <c r="L35" i="3"/>
  <c r="L34" i="3"/>
  <c r="L33" i="3"/>
  <c r="L32" i="3"/>
  <c r="L30" i="3"/>
  <c r="L29" i="3"/>
  <c r="L28" i="3"/>
  <c r="L26" i="3"/>
  <c r="L25" i="3"/>
  <c r="L24" i="3"/>
  <c r="L23" i="3"/>
  <c r="L21" i="3"/>
  <c r="L20" i="3"/>
  <c r="L19" i="3"/>
  <c r="L18" i="3"/>
  <c r="L15" i="3"/>
  <c r="L14" i="3"/>
  <c r="L11" i="3"/>
  <c r="L10" i="3"/>
  <c r="L9" i="3"/>
  <c r="L8" i="3"/>
  <c r="G46" i="3"/>
  <c r="M46" i="3" s="1"/>
  <c r="G45" i="3"/>
  <c r="M45" i="3" s="1"/>
  <c r="G30" i="3"/>
  <c r="M30" i="3" s="1"/>
  <c r="G29" i="3"/>
  <c r="M29" i="3" s="1"/>
  <c r="G28" i="3"/>
  <c r="M28" i="3" s="1"/>
  <c r="G43" i="3"/>
  <c r="M43" i="3" s="1"/>
  <c r="G42" i="3"/>
  <c r="M42" i="3" s="1"/>
  <c r="G41" i="3"/>
  <c r="M41" i="3" s="1"/>
  <c r="G39" i="3"/>
  <c r="M39" i="3" s="1"/>
  <c r="G38" i="3"/>
  <c r="M38" i="3" s="1"/>
  <c r="G37" i="3"/>
  <c r="M37" i="3" s="1"/>
  <c r="M35" i="3"/>
  <c r="G33" i="3"/>
  <c r="M33" i="3" s="1"/>
  <c r="M32" i="3"/>
  <c r="G26" i="3"/>
  <c r="M26" i="3" s="1"/>
  <c r="G24" i="3"/>
  <c r="M24" i="3" s="1"/>
  <c r="G23" i="3"/>
  <c r="M23" i="3" s="1"/>
  <c r="G21" i="3"/>
  <c r="M21" i="3" s="1"/>
  <c r="G19" i="3"/>
  <c r="M19" i="3" s="1"/>
  <c r="O19" i="3" s="1"/>
  <c r="G18" i="3"/>
  <c r="M18" i="3" s="1"/>
  <c r="G16" i="3"/>
  <c r="M16" i="3" s="1"/>
  <c r="G15" i="3"/>
  <c r="M15" i="3" s="1"/>
  <c r="G14" i="3"/>
  <c r="M14" i="3" s="1"/>
  <c r="L12" i="3"/>
  <c r="G12" i="3"/>
  <c r="M12" i="3" s="1"/>
  <c r="G11" i="3"/>
  <c r="G9" i="3"/>
  <c r="G8" i="3"/>
  <c r="K27" i="2"/>
  <c r="K26" i="2"/>
  <c r="K24" i="2"/>
  <c r="K23" i="2"/>
  <c r="K22" i="2"/>
  <c r="K20" i="2"/>
  <c r="K19" i="2"/>
  <c r="K18" i="2"/>
  <c r="K17" i="2"/>
  <c r="K15" i="2"/>
  <c r="K14" i="2"/>
  <c r="K13" i="2"/>
  <c r="K10" i="2"/>
  <c r="K9" i="2"/>
  <c r="K8" i="2"/>
  <c r="G27" i="2"/>
  <c r="G26" i="2"/>
  <c r="G24" i="2"/>
  <c r="G23" i="2"/>
  <c r="G22" i="2"/>
  <c r="G20" i="2"/>
  <c r="G19" i="2"/>
  <c r="G18" i="2"/>
  <c r="G17" i="2"/>
  <c r="G15" i="2"/>
  <c r="G14" i="2"/>
  <c r="G13" i="2"/>
  <c r="G10" i="2"/>
  <c r="G9" i="2"/>
  <c r="G8" i="2"/>
  <c r="S26" i="2"/>
  <c r="O26" i="2"/>
  <c r="O27" i="2"/>
  <c r="S27" i="2"/>
  <c r="T27" i="2"/>
  <c r="S24" i="2"/>
  <c r="O24" i="2"/>
  <c r="S23" i="2"/>
  <c r="O23" i="2"/>
  <c r="T23" i="2" s="1"/>
  <c r="S8" i="2"/>
  <c r="T26" i="2" l="1"/>
  <c r="T24" i="2"/>
  <c r="O30" i="3"/>
  <c r="O28" i="3"/>
  <c r="P27" i="3" s="1"/>
  <c r="O29" i="3"/>
  <c r="O26" i="3"/>
  <c r="O23" i="3"/>
  <c r="O24" i="3"/>
  <c r="O18" i="3"/>
  <c r="P17" i="3" s="1"/>
  <c r="O21" i="3"/>
  <c r="O16" i="3"/>
  <c r="O14" i="3"/>
  <c r="O15" i="3"/>
  <c r="M8" i="3"/>
  <c r="M9" i="3"/>
  <c r="O9" i="3" s="1"/>
  <c r="M11" i="3"/>
  <c r="O11" i="3" s="1"/>
  <c r="O8" i="3"/>
  <c r="O45" i="3"/>
  <c r="O46" i="3"/>
  <c r="G10" i="3"/>
  <c r="M10" i="3" s="1"/>
  <c r="O10" i="3" s="1"/>
  <c r="G20" i="3"/>
  <c r="M20" i="3" s="1"/>
  <c r="O20" i="3" s="1"/>
  <c r="G25" i="3"/>
  <c r="M25" i="3" s="1"/>
  <c r="O25" i="3" s="1"/>
  <c r="G34" i="3"/>
  <c r="M34" i="3" s="1"/>
  <c r="O34" i="3"/>
  <c r="O41" i="3"/>
  <c r="P40" i="3" s="1"/>
  <c r="O42" i="3"/>
  <c r="O43" i="3"/>
  <c r="O37" i="3"/>
  <c r="O38" i="3"/>
  <c r="O39" i="3"/>
  <c r="O32" i="3"/>
  <c r="O33" i="3"/>
  <c r="O35" i="3"/>
  <c r="O12" i="3"/>
  <c r="N12" i="3"/>
  <c r="K11" i="2"/>
  <c r="O8" i="2"/>
  <c r="T8" i="2" s="1"/>
  <c r="U8" i="2" s="1"/>
  <c r="G11" i="2"/>
  <c r="P36" i="3" l="1"/>
  <c r="P31" i="3"/>
  <c r="P22" i="3"/>
  <c r="P13" i="3"/>
  <c r="P7" i="3"/>
  <c r="S22" i="2"/>
  <c r="O22" i="2"/>
  <c r="S20" i="2"/>
  <c r="O20" i="2"/>
  <c r="S19" i="2"/>
  <c r="O19" i="2"/>
  <c r="S18" i="2"/>
  <c r="O18" i="2"/>
  <c r="S17" i="2"/>
  <c r="O17" i="2"/>
  <c r="S15" i="2"/>
  <c r="O15" i="2"/>
  <c r="S14" i="2"/>
  <c r="O14" i="2"/>
  <c r="S13" i="2"/>
  <c r="O13" i="2"/>
  <c r="S11" i="2"/>
  <c r="O11" i="2"/>
  <c r="S10" i="2"/>
  <c r="S9" i="2"/>
  <c r="Q36" i="3" l="1"/>
  <c r="Q13" i="3"/>
  <c r="Q17" i="3"/>
  <c r="Q7" i="3"/>
  <c r="Q27" i="3"/>
  <c r="Q31" i="3"/>
  <c r="Q40" i="3"/>
  <c r="Q22" i="3"/>
  <c r="T11" i="2"/>
  <c r="U11" i="2" s="1"/>
  <c r="T22" i="2"/>
  <c r="U22" i="2" s="1"/>
  <c r="T17" i="2"/>
  <c r="U17" i="2" s="1"/>
  <c r="T18" i="2"/>
  <c r="U18" i="2" s="1"/>
  <c r="T19" i="2"/>
  <c r="U19" i="2" s="1"/>
  <c r="T20" i="2"/>
  <c r="U20" i="2" s="1"/>
  <c r="T15" i="2"/>
  <c r="U15" i="2" s="1"/>
  <c r="T14" i="2"/>
  <c r="U14" i="2" s="1"/>
  <c r="T13" i="2"/>
  <c r="U13" i="2" s="1"/>
  <c r="O9" i="2"/>
  <c r="T9" i="2" s="1"/>
  <c r="U9" i="2" s="1"/>
  <c r="O10" i="2"/>
  <c r="T10" i="2" s="1"/>
  <c r="U10" i="2" s="1"/>
  <c r="V11" i="2" l="1"/>
  <c r="W16" i="2"/>
  <c r="W12" i="2" l="1"/>
  <c r="W21" i="2"/>
  <c r="W7" i="2"/>
  <c r="Y7" i="2" l="1"/>
  <c r="Y21" i="2"/>
  <c r="Y16" i="2"/>
  <c r="Y12" i="2"/>
  <c r="X21" i="2"/>
  <c r="X7" i="2"/>
  <c r="X12" i="2"/>
  <c r="X16" i="2"/>
</calcChain>
</file>

<file path=xl/sharedStrings.xml><?xml version="1.0" encoding="utf-8"?>
<sst xmlns="http://schemas.openxmlformats.org/spreadsheetml/2006/main" count="140" uniqueCount="88">
  <si>
    <t>Český svaz vzpírání</t>
  </si>
  <si>
    <t>Těl.</t>
  </si>
  <si>
    <t>Jméno</t>
  </si>
  <si>
    <t>Roč.</t>
  </si>
  <si>
    <t>Trojskok</t>
  </si>
  <si>
    <t>Hod</t>
  </si>
  <si>
    <t>Trh</t>
  </si>
  <si>
    <t>Nadhoz</t>
  </si>
  <si>
    <t>Dvojboj</t>
  </si>
  <si>
    <t>Sinclair</t>
  </si>
  <si>
    <t>Celkem</t>
  </si>
  <si>
    <t>Pořadí</t>
  </si>
  <si>
    <t>hm.</t>
  </si>
  <si>
    <t>nar.</t>
  </si>
  <si>
    <t>I.</t>
  </si>
  <si>
    <t>II.</t>
  </si>
  <si>
    <t>III.</t>
  </si>
  <si>
    <t>Zap.</t>
  </si>
  <si>
    <t>body</t>
  </si>
  <si>
    <t>Rozhodčí:</t>
  </si>
  <si>
    <t>SK+VR</t>
  </si>
  <si>
    <t>TR.</t>
  </si>
  <si>
    <t>-</t>
  </si>
  <si>
    <t>Olah Leon</t>
  </si>
  <si>
    <t>Kroka Petr</t>
  </si>
  <si>
    <t>Ernstberger Christos</t>
  </si>
  <si>
    <t>Žluva Dominik</t>
  </si>
  <si>
    <t>Černoch Jakub</t>
  </si>
  <si>
    <t>Černoch Vojtěch</t>
  </si>
  <si>
    <t>Lokomotiva Cheb</t>
  </si>
  <si>
    <t>VTŽ Chomutov</t>
  </si>
  <si>
    <t>Růžičková Michaela</t>
  </si>
  <si>
    <t>Machtová Liliana</t>
  </si>
  <si>
    <t>Komárková Natálie</t>
  </si>
  <si>
    <t>Kaša Petr</t>
  </si>
  <si>
    <t>Stařík Tomáš</t>
  </si>
  <si>
    <t>Dunka Tomáš</t>
  </si>
  <si>
    <t>Klempár Tomáš</t>
  </si>
  <si>
    <t>Věšínová Elena</t>
  </si>
  <si>
    <t>Bárta Vojtěch</t>
  </si>
  <si>
    <t>2. kolo ligy mladších žáků - CHOMUTOV, 18.5.2024</t>
  </si>
  <si>
    <t>Termín:  18. 5 .2024</t>
  </si>
  <si>
    <t>Místo konání: CHOMUTOV</t>
  </si>
  <si>
    <t>2. kolo ligy starších žáků - CHOMUTOV, 18.5.2024</t>
  </si>
  <si>
    <t>Kousalík Matyáš</t>
  </si>
  <si>
    <t>Kovacs Viktor</t>
  </si>
  <si>
    <t>Hodan Jakub</t>
  </si>
  <si>
    <t>Horvátová Lucie</t>
  </si>
  <si>
    <t>Čech Adam</t>
  </si>
  <si>
    <t>Egermeier Jiří</t>
  </si>
  <si>
    <t>Klofandová Petra</t>
  </si>
  <si>
    <t>Elis Jan</t>
  </si>
  <si>
    <t>Beran Vladimír</t>
  </si>
  <si>
    <t>Benešová Nikola</t>
  </si>
  <si>
    <t>Mašek Jaroslav</t>
  </si>
  <si>
    <t>Vojáček Radek</t>
  </si>
  <si>
    <t>Predigerová Patrizie</t>
  </si>
  <si>
    <t>Bernard Jan</t>
  </si>
  <si>
    <t>Jomaa Sami</t>
  </si>
  <si>
    <t>Prediger Samuele</t>
  </si>
  <si>
    <t>Čada Lukáš</t>
  </si>
  <si>
    <t>Richter Marian</t>
  </si>
  <si>
    <t>Zdeněk Karel</t>
  </si>
  <si>
    <t>Trubka Ladislav</t>
  </si>
  <si>
    <t>Olah Stefanov</t>
  </si>
  <si>
    <t>Dunka Kevin</t>
  </si>
  <si>
    <t>Hejpetr František</t>
  </si>
  <si>
    <t>Podlipná Laura</t>
  </si>
  <si>
    <t>Kaas Alan</t>
  </si>
  <si>
    <t>Ursinyová Martina</t>
  </si>
  <si>
    <t>Bajer Patrik</t>
  </si>
  <si>
    <t>Mimo soutěž</t>
  </si>
  <si>
    <t>Preňková Klára</t>
  </si>
  <si>
    <t>Thomasová Sára</t>
  </si>
  <si>
    <t>Šperl Petr</t>
  </si>
  <si>
    <t>Rotas Rotava</t>
  </si>
  <si>
    <t>SKV Teplice</t>
  </si>
  <si>
    <t>TJ Baník Meziboří</t>
  </si>
  <si>
    <t>TJ VTŽ Chomutov A</t>
  </si>
  <si>
    <t>TJ VTŽ Chomutov B</t>
  </si>
  <si>
    <t>SKV Sokolov</t>
  </si>
  <si>
    <t>TJ Lokomotiva Cheb</t>
  </si>
  <si>
    <t>TJ Slavoj Plzeň 1899</t>
  </si>
  <si>
    <t>TJ Rotas Rotava</t>
  </si>
  <si>
    <t>SKV Teplice - MIMO SOUTĚŽ</t>
  </si>
  <si>
    <t xml:space="preserve">Plačková </t>
  </si>
  <si>
    <t xml:space="preserve">Rozhodčí: Červený, Zajan, Pech, Kabelková, Jaroš  </t>
  </si>
  <si>
    <t xml:space="preserve">Ing. Jaroslav Jílek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</si>
</sst>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0.0000"/>
    <numFmt numFmtId="166" formatCode="0_ ;[Red]\-0\ "/>
    <numFmt numFmtId="167" formatCode="0.00_);[Red]\(0.00\)"/>
  </numFmts>
  <fonts count="13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22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Arial"/>
      <family val="2"/>
      <charset val="238"/>
    </font>
    <font>
      <b/>
      <sz val="1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CC"/>
      </patternFill>
    </fill>
  </fills>
  <borders count="79">
    <border>
      <left/>
      <right/>
      <top/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ck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ck">
        <color auto="1"/>
      </right>
      <top style="medium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thick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ck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ck">
        <color auto="1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6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6" fontId="7" fillId="3" borderId="15" xfId="0" applyNumberFormat="1" applyFont="1" applyFill="1" applyBorder="1" applyAlignment="1">
      <alignment horizontal="center" vertical="center"/>
    </xf>
    <xf numFmtId="166" fontId="7" fillId="3" borderId="16" xfId="0" applyNumberFormat="1" applyFont="1" applyFill="1" applyBorder="1" applyAlignment="1">
      <alignment horizontal="center" vertical="center"/>
    </xf>
    <xf numFmtId="166" fontId="7" fillId="3" borderId="18" xfId="0" applyNumberFormat="1" applyFont="1" applyFill="1" applyBorder="1" applyAlignment="1">
      <alignment horizontal="center" vertical="center"/>
    </xf>
    <xf numFmtId="166" fontId="4" fillId="0" borderId="23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65" fontId="7" fillId="0" borderId="40" xfId="0" applyNumberFormat="1" applyFont="1" applyBorder="1" applyAlignment="1">
      <alignment horizontal="right" vertical="center"/>
    </xf>
    <xf numFmtId="165" fontId="4" fillId="0" borderId="40" xfId="0" applyNumberFormat="1" applyFont="1" applyBorder="1" applyAlignment="1">
      <alignment horizontal="right" vertical="center"/>
    </xf>
    <xf numFmtId="0" fontId="1" fillId="0" borderId="25" xfId="0" applyFont="1" applyBorder="1" applyAlignment="1">
      <alignment horizontal="left" vertical="center"/>
    </xf>
    <xf numFmtId="0" fontId="7" fillId="0" borderId="41" xfId="0" applyFont="1" applyBorder="1" applyAlignment="1">
      <alignment horizontal="center" vertical="center"/>
    </xf>
    <xf numFmtId="166" fontId="1" fillId="0" borderId="24" xfId="0" applyNumberFormat="1" applyFont="1" applyBorder="1" applyAlignment="1">
      <alignment horizontal="center" vertical="center"/>
    </xf>
    <xf numFmtId="166" fontId="1" fillId="0" borderId="25" xfId="0" applyNumberFormat="1" applyFont="1" applyBorder="1" applyAlignment="1">
      <alignment horizontal="center" vertical="center"/>
    </xf>
    <xf numFmtId="166" fontId="1" fillId="0" borderId="30" xfId="0" applyNumberFormat="1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66" fontId="7" fillId="0" borderId="43" xfId="0" applyNumberFormat="1" applyFont="1" applyBorder="1" applyAlignment="1">
      <alignment horizontal="center" vertical="center"/>
    </xf>
    <xf numFmtId="166" fontId="7" fillId="0" borderId="44" xfId="0" applyNumberFormat="1" applyFont="1" applyBorder="1" applyAlignment="1">
      <alignment horizontal="center" vertical="center"/>
    </xf>
    <xf numFmtId="166" fontId="7" fillId="0" borderId="45" xfId="0" applyNumberFormat="1" applyFont="1" applyBorder="1" applyAlignment="1">
      <alignment horizontal="center" vertical="center"/>
    </xf>
    <xf numFmtId="166" fontId="4" fillId="0" borderId="31" xfId="0" applyNumberFormat="1" applyFont="1" applyBorder="1" applyAlignment="1">
      <alignment horizontal="center" vertical="center"/>
    </xf>
    <xf numFmtId="166" fontId="7" fillId="3" borderId="44" xfId="0" applyNumberFormat="1" applyFont="1" applyFill="1" applyBorder="1" applyAlignment="1">
      <alignment horizontal="center" vertical="center"/>
    </xf>
    <xf numFmtId="166" fontId="7" fillId="3" borderId="45" xfId="0" applyNumberFormat="1" applyFont="1" applyFill="1" applyBorder="1" applyAlignment="1">
      <alignment horizontal="center" vertical="center"/>
    </xf>
    <xf numFmtId="1" fontId="4" fillId="0" borderId="31" xfId="0" applyNumberFormat="1" applyFont="1" applyBorder="1" applyAlignment="1">
      <alignment horizontal="center" vertical="center"/>
    </xf>
    <xf numFmtId="1" fontId="4" fillId="0" borderId="46" xfId="0" applyNumberFormat="1" applyFont="1" applyBorder="1" applyAlignment="1">
      <alignment horizontal="center" vertical="center"/>
    </xf>
    <xf numFmtId="166" fontId="4" fillId="0" borderId="17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0" fontId="7" fillId="0" borderId="16" xfId="1" applyFont="1" applyBorder="1" applyAlignment="1">
      <alignment horizontal="left" vertical="center"/>
    </xf>
    <xf numFmtId="0" fontId="7" fillId="0" borderId="23" xfId="1" applyFont="1" applyBorder="1" applyAlignment="1">
      <alignment horizontal="center" vertical="center"/>
    </xf>
    <xf numFmtId="165" fontId="0" fillId="0" borderId="0" xfId="0" applyNumberFormat="1"/>
    <xf numFmtId="0" fontId="0" fillId="4" borderId="0" xfId="0" applyFill="1" applyAlignment="1">
      <alignment horizontal="center" vertical="center"/>
    </xf>
    <xf numFmtId="0" fontId="0" fillId="4" borderId="0" xfId="0" applyFill="1"/>
    <xf numFmtId="0" fontId="10" fillId="4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166" fontId="1" fillId="0" borderId="15" xfId="0" applyNumberFormat="1" applyFont="1" applyBorder="1" applyAlignment="1">
      <alignment horizontal="center" vertical="center"/>
    </xf>
    <xf numFmtId="166" fontId="1" fillId="0" borderId="18" xfId="0" applyNumberFormat="1" applyFont="1" applyBorder="1" applyAlignment="1">
      <alignment horizontal="center" vertical="center"/>
    </xf>
    <xf numFmtId="166" fontId="3" fillId="0" borderId="31" xfId="0" applyNumberFormat="1" applyFont="1" applyBorder="1" applyAlignment="1">
      <alignment horizontal="center" vertical="center"/>
    </xf>
    <xf numFmtId="166" fontId="3" fillId="0" borderId="2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" fontId="6" fillId="0" borderId="29" xfId="0" applyNumberFormat="1" applyFont="1" applyBorder="1" applyAlignment="1">
      <alignment vertical="center"/>
    </xf>
    <xf numFmtId="166" fontId="7" fillId="0" borderId="15" xfId="0" applyNumberFormat="1" applyFont="1" applyBorder="1" applyAlignment="1">
      <alignment horizontal="center" vertical="center"/>
    </xf>
    <xf numFmtId="166" fontId="7" fillId="0" borderId="16" xfId="0" applyNumberFormat="1" applyFont="1" applyBorder="1" applyAlignment="1">
      <alignment horizontal="center" vertical="center"/>
    </xf>
    <xf numFmtId="166" fontId="7" fillId="0" borderId="18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167" fontId="1" fillId="0" borderId="38" xfId="0" applyNumberFormat="1" applyFont="1" applyBorder="1" applyAlignment="1">
      <alignment horizontal="center" vertical="center"/>
    </xf>
    <xf numFmtId="167" fontId="1" fillId="0" borderId="16" xfId="0" applyNumberFormat="1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vertical="center"/>
    </xf>
    <xf numFmtId="167" fontId="1" fillId="0" borderId="24" xfId="0" applyNumberFormat="1" applyFont="1" applyBorder="1" applyAlignment="1">
      <alignment horizontal="center" vertical="center"/>
    </xf>
    <xf numFmtId="167" fontId="1" fillId="0" borderId="25" xfId="0" applyNumberFormat="1" applyFont="1" applyBorder="1" applyAlignment="1">
      <alignment horizontal="center" vertical="center"/>
    </xf>
    <xf numFmtId="167" fontId="1" fillId="0" borderId="39" xfId="0" applyNumberFormat="1" applyFont="1" applyBorder="1" applyAlignment="1">
      <alignment horizontal="center" vertical="center"/>
    </xf>
    <xf numFmtId="167" fontId="1" fillId="0" borderId="30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 vertical="center"/>
    </xf>
    <xf numFmtId="166" fontId="7" fillId="6" borderId="15" xfId="0" applyNumberFormat="1" applyFont="1" applyFill="1" applyBorder="1" applyAlignment="1">
      <alignment horizontal="center" vertical="center"/>
    </xf>
    <xf numFmtId="166" fontId="7" fillId="6" borderId="16" xfId="0" applyNumberFormat="1" applyFont="1" applyFill="1" applyBorder="1" applyAlignment="1">
      <alignment horizontal="center" vertical="center"/>
    </xf>
    <xf numFmtId="166" fontId="7" fillId="6" borderId="18" xfId="0" applyNumberFormat="1" applyFont="1" applyFill="1" applyBorder="1" applyAlignment="1">
      <alignment horizontal="center" vertical="center"/>
    </xf>
    <xf numFmtId="165" fontId="5" fillId="2" borderId="32" xfId="0" applyNumberFormat="1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166" fontId="1" fillId="7" borderId="16" xfId="0" applyNumberFormat="1" applyFont="1" applyFill="1" applyBorder="1" applyAlignment="1">
      <alignment horizontal="center" vertical="center"/>
    </xf>
    <xf numFmtId="166" fontId="7" fillId="7" borderId="15" xfId="0" applyNumberFormat="1" applyFont="1" applyFill="1" applyBorder="1" applyAlignment="1">
      <alignment horizontal="center" vertical="center"/>
    </xf>
    <xf numFmtId="166" fontId="1" fillId="7" borderId="18" xfId="0" applyNumberFormat="1" applyFont="1" applyFill="1" applyBorder="1" applyAlignment="1">
      <alignment horizontal="center" vertical="center"/>
    </xf>
    <xf numFmtId="166" fontId="8" fillId="8" borderId="15" xfId="0" applyNumberFormat="1" applyFont="1" applyFill="1" applyBorder="1" applyAlignment="1">
      <alignment horizontal="center" vertical="center"/>
    </xf>
    <xf numFmtId="166" fontId="8" fillId="8" borderId="16" xfId="0" applyNumberFormat="1" applyFont="1" applyFill="1" applyBorder="1" applyAlignment="1">
      <alignment horizontal="center" vertical="center"/>
    </xf>
    <xf numFmtId="166" fontId="1" fillId="7" borderId="15" xfId="0" applyNumberFormat="1" applyFont="1" applyFill="1" applyBorder="1" applyAlignment="1">
      <alignment horizontal="center" vertical="center"/>
    </xf>
    <xf numFmtId="166" fontId="7" fillId="7" borderId="22" xfId="0" applyNumberFormat="1" applyFont="1" applyFill="1" applyBorder="1" applyAlignment="1">
      <alignment horizontal="center" vertical="center"/>
    </xf>
    <xf numFmtId="166" fontId="8" fillId="8" borderId="18" xfId="0" applyNumberFormat="1" applyFont="1" applyFill="1" applyBorder="1" applyAlignment="1">
      <alignment horizontal="center" vertical="center"/>
    </xf>
    <xf numFmtId="166" fontId="8" fillId="9" borderId="15" xfId="0" applyNumberFormat="1" applyFont="1" applyFill="1" applyBorder="1" applyAlignment="1">
      <alignment horizontal="center" vertical="center"/>
    </xf>
    <xf numFmtId="166" fontId="8" fillId="9" borderId="16" xfId="0" applyNumberFormat="1" applyFont="1" applyFill="1" applyBorder="1" applyAlignment="1">
      <alignment horizontal="center" vertical="center"/>
    </xf>
    <xf numFmtId="166" fontId="8" fillId="9" borderId="18" xfId="0" applyNumberFormat="1" applyFont="1" applyFill="1" applyBorder="1" applyAlignment="1">
      <alignment horizontal="center" vertical="center"/>
    </xf>
    <xf numFmtId="166" fontId="7" fillId="7" borderId="16" xfId="0" applyNumberFormat="1" applyFont="1" applyFill="1" applyBorder="1" applyAlignment="1">
      <alignment horizontal="center" vertical="center"/>
    </xf>
    <xf numFmtId="166" fontId="7" fillId="7" borderId="28" xfId="0" applyNumberFormat="1" applyFont="1" applyFill="1" applyBorder="1" applyAlignment="1">
      <alignment horizontal="center" vertical="center"/>
    </xf>
    <xf numFmtId="166" fontId="7" fillId="7" borderId="25" xfId="0" applyNumberFormat="1" applyFont="1" applyFill="1" applyBorder="1" applyAlignment="1">
      <alignment horizontal="center" vertical="center"/>
    </xf>
    <xf numFmtId="166" fontId="1" fillId="7" borderId="25" xfId="0" applyNumberFormat="1" applyFont="1" applyFill="1" applyBorder="1" applyAlignment="1">
      <alignment horizontal="center" vertical="center"/>
    </xf>
    <xf numFmtId="166" fontId="7" fillId="7" borderId="18" xfId="0" applyNumberFormat="1" applyFont="1" applyFill="1" applyBorder="1" applyAlignment="1">
      <alignment horizontal="center" vertical="center"/>
    </xf>
    <xf numFmtId="166" fontId="4" fillId="0" borderId="27" xfId="0" applyNumberFormat="1" applyFont="1" applyBorder="1" applyAlignment="1">
      <alignment horizontal="center" vertical="center"/>
    </xf>
    <xf numFmtId="1" fontId="4" fillId="7" borderId="17" xfId="0" applyNumberFormat="1" applyFont="1" applyFill="1" applyBorder="1" applyAlignment="1">
      <alignment horizontal="center" vertical="center"/>
    </xf>
    <xf numFmtId="0" fontId="3" fillId="5" borderId="0" xfId="1" applyFont="1" applyFill="1" applyAlignment="1">
      <alignment vertical="center"/>
    </xf>
    <xf numFmtId="0" fontId="3" fillId="0" borderId="58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0" fillId="0" borderId="63" xfId="0" applyBorder="1" applyAlignment="1">
      <alignment vertical="center"/>
    </xf>
    <xf numFmtId="0" fontId="4" fillId="0" borderId="6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5" fillId="2" borderId="66" xfId="0" applyNumberFormat="1" applyFont="1" applyFill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6" fontId="1" fillId="7" borderId="0" xfId="0" applyNumberFormat="1" applyFont="1" applyFill="1" applyAlignment="1">
      <alignment horizontal="center" vertical="center"/>
    </xf>
    <xf numFmtId="2" fontId="7" fillId="0" borderId="26" xfId="0" applyNumberFormat="1" applyFont="1" applyBorder="1" applyAlignment="1">
      <alignment horizontal="center" vertical="center"/>
    </xf>
    <xf numFmtId="2" fontId="7" fillId="0" borderId="44" xfId="0" applyNumberFormat="1" applyFont="1" applyBorder="1" applyAlignment="1">
      <alignment horizontal="center" vertical="center"/>
    </xf>
    <xf numFmtId="0" fontId="6" fillId="0" borderId="66" xfId="0" applyFont="1" applyBorder="1" applyAlignment="1">
      <alignment vertical="center"/>
    </xf>
    <xf numFmtId="2" fontId="7" fillId="0" borderId="69" xfId="0" applyNumberFormat="1" applyFont="1" applyBorder="1" applyAlignment="1">
      <alignment horizontal="center" vertical="center"/>
    </xf>
    <xf numFmtId="1" fontId="5" fillId="2" borderId="68" xfId="0" applyNumberFormat="1" applyFont="1" applyFill="1" applyBorder="1" applyAlignment="1">
      <alignment horizontal="center" vertical="center"/>
    </xf>
    <xf numFmtId="1" fontId="5" fillId="2" borderId="49" xfId="0" applyNumberFormat="1" applyFont="1" applyFill="1" applyBorder="1" applyAlignment="1">
      <alignment horizontal="center" vertical="center"/>
    </xf>
    <xf numFmtId="2" fontId="7" fillId="0" borderId="55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horizontal="left" vertical="center"/>
    </xf>
    <xf numFmtId="0" fontId="7" fillId="0" borderId="70" xfId="0" applyFont="1" applyBorder="1" applyAlignment="1">
      <alignment horizontal="center" vertical="center"/>
    </xf>
    <xf numFmtId="167" fontId="1" fillId="0" borderId="71" xfId="0" applyNumberFormat="1" applyFont="1" applyBorder="1" applyAlignment="1">
      <alignment horizontal="center" vertical="center"/>
    </xf>
    <xf numFmtId="167" fontId="1" fillId="0" borderId="53" xfId="0" applyNumberFormat="1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167" fontId="1" fillId="0" borderId="57" xfId="0" applyNumberFormat="1" applyFont="1" applyBorder="1" applyAlignment="1">
      <alignment horizontal="center" vertical="center"/>
    </xf>
    <xf numFmtId="166" fontId="7" fillId="6" borderId="56" xfId="0" applyNumberFormat="1" applyFont="1" applyFill="1" applyBorder="1" applyAlignment="1">
      <alignment horizontal="center" vertical="center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73" xfId="0" applyNumberFormat="1" applyFont="1" applyFill="1" applyBorder="1" applyAlignment="1">
      <alignment horizontal="center" vertical="center"/>
    </xf>
    <xf numFmtId="166" fontId="4" fillId="0" borderId="72" xfId="0" applyNumberFormat="1" applyFont="1" applyBorder="1" applyAlignment="1">
      <alignment horizontal="center" vertical="center"/>
    </xf>
    <xf numFmtId="166" fontId="7" fillId="3" borderId="56" xfId="0" applyNumberFormat="1" applyFont="1" applyFill="1" applyBorder="1" applyAlignment="1">
      <alignment horizontal="center" vertical="center"/>
    </xf>
    <xf numFmtId="166" fontId="7" fillId="6" borderId="53" xfId="0" applyNumberFormat="1" applyFont="1" applyFill="1" applyBorder="1" applyAlignment="1">
      <alignment horizontal="center" vertical="center"/>
    </xf>
    <xf numFmtId="1" fontId="4" fillId="0" borderId="72" xfId="0" applyNumberFormat="1" applyFont="1" applyBorder="1" applyAlignment="1">
      <alignment horizontal="center" vertical="center"/>
    </xf>
    <xf numFmtId="1" fontId="4" fillId="0" borderId="74" xfId="0" applyNumberFormat="1" applyFont="1" applyBorder="1" applyAlignment="1">
      <alignment horizontal="center" vertical="center"/>
    </xf>
    <xf numFmtId="165" fontId="7" fillId="0" borderId="75" xfId="0" applyNumberFormat="1" applyFont="1" applyBorder="1" applyAlignment="1">
      <alignment horizontal="right" vertical="center"/>
    </xf>
    <xf numFmtId="0" fontId="2" fillId="0" borderId="76" xfId="0" applyFont="1" applyBorder="1" applyAlignment="1">
      <alignment horizontal="center" vertical="center"/>
    </xf>
    <xf numFmtId="0" fontId="0" fillId="0" borderId="77" xfId="0" applyBorder="1"/>
    <xf numFmtId="0" fontId="12" fillId="4" borderId="76" xfId="0" applyFont="1" applyFill="1" applyBorder="1" applyAlignment="1">
      <alignment vertical="center"/>
    </xf>
    <xf numFmtId="0" fontId="12" fillId="4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0" fillId="4" borderId="77" xfId="0" applyFill="1" applyBorder="1"/>
    <xf numFmtId="0" fontId="0" fillId="0" borderId="76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6" fontId="7" fillId="7" borderId="56" xfId="0" applyNumberFormat="1" applyFont="1" applyFill="1" applyBorder="1" applyAlignment="1">
      <alignment horizontal="center" vertical="center"/>
    </xf>
    <xf numFmtId="166" fontId="7" fillId="0" borderId="53" xfId="0" applyNumberFormat="1" applyFont="1" applyBorder="1" applyAlignment="1">
      <alignment horizontal="center" vertical="center"/>
    </xf>
    <xf numFmtId="166" fontId="7" fillId="7" borderId="73" xfId="0" applyNumberFormat="1" applyFont="1" applyFill="1" applyBorder="1" applyAlignment="1">
      <alignment horizontal="center" vertical="center"/>
    </xf>
    <xf numFmtId="166" fontId="4" fillId="0" borderId="78" xfId="0" applyNumberFormat="1" applyFont="1" applyBorder="1" applyAlignment="1">
      <alignment horizontal="center" vertical="center"/>
    </xf>
    <xf numFmtId="166" fontId="7" fillId="7" borderId="53" xfId="0" applyNumberFormat="1" applyFont="1" applyFill="1" applyBorder="1" applyAlignment="1">
      <alignment horizontal="center" vertical="center"/>
    </xf>
    <xf numFmtId="166" fontId="4" fillId="0" borderId="51" xfId="0" applyNumberFormat="1" applyFont="1" applyBorder="1" applyAlignment="1">
      <alignment horizontal="center" vertical="center"/>
    </xf>
    <xf numFmtId="165" fontId="4" fillId="0" borderId="75" xfId="0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2" fontId="11" fillId="4" borderId="67" xfId="0" applyNumberFormat="1" applyFont="1" applyFill="1" applyBorder="1" applyAlignment="1">
      <alignment horizontal="center" vertical="center"/>
    </xf>
    <xf numFmtId="2" fontId="11" fillId="4" borderId="6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164" fontId="10" fillId="0" borderId="64" xfId="0" applyNumberFormat="1" applyFont="1" applyBorder="1" applyAlignment="1">
      <alignment horizontal="center" vertical="center"/>
    </xf>
    <xf numFmtId="164" fontId="10" fillId="0" borderId="66" xfId="0" applyNumberFormat="1" applyFont="1" applyBorder="1" applyAlignment="1">
      <alignment horizontal="center" vertical="center"/>
    </xf>
    <xf numFmtId="0" fontId="11" fillId="4" borderId="67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4" borderId="0" xfId="0" applyFont="1" applyFill="1" applyAlignment="1">
      <alignment horizontal="right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5" fontId="5" fillId="0" borderId="32" xfId="0" applyNumberFormat="1" applyFont="1" applyBorder="1" applyAlignment="1">
      <alignment horizontal="center" vertical="center"/>
    </xf>
    <xf numFmtId="165" fontId="5" fillId="0" borderId="52" xfId="0" applyNumberFormat="1" applyFont="1" applyBorder="1" applyAlignment="1">
      <alignment horizontal="center" vertical="center"/>
    </xf>
    <xf numFmtId="165" fontId="5" fillId="0" borderId="29" xfId="0" applyNumberFormat="1" applyFont="1" applyBorder="1" applyAlignment="1">
      <alignment horizontal="center" vertical="center"/>
    </xf>
    <xf numFmtId="1" fontId="5" fillId="0" borderId="68" xfId="0" applyNumberFormat="1" applyFont="1" applyBorder="1" applyAlignment="1">
      <alignment horizontal="center" vertical="center"/>
    </xf>
    <xf numFmtId="1" fontId="5" fillId="0" borderId="49" xfId="0" applyNumberFormat="1" applyFont="1" applyBorder="1" applyAlignment="1">
      <alignment horizontal="center" vertical="center"/>
    </xf>
    <xf numFmtId="1" fontId="5" fillId="0" borderId="48" xfId="0" applyNumberFormat="1" applyFont="1" applyBorder="1" applyAlignment="1">
      <alignment horizontal="center" vertical="center"/>
    </xf>
    <xf numFmtId="165" fontId="5" fillId="0" borderId="74" xfId="0" applyNumberFormat="1" applyFont="1" applyBorder="1" applyAlignment="1">
      <alignment horizontal="center" vertical="center"/>
    </xf>
    <xf numFmtId="1" fontId="5" fillId="0" borderId="71" xfId="0" applyNumberFormat="1" applyFont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63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Normální" xfId="0" builtinId="0"/>
    <cellStyle name="Vysvětlující text" xfId="1" builtinId="53" customBuiltin="1"/>
  </cellStyles>
  <dxfs count="44"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600"/>
      <rgbColor rgb="FF000080"/>
      <rgbColor rgb="FF996600"/>
      <rgbColor rgb="FF800080"/>
      <rgbColor rgb="FF008080"/>
      <rgbColor rgb="FFCCC1DA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CCFFFF"/>
      <rgbColor rgb="FFCCFFCC"/>
      <rgbColor rgb="FFFFFF99"/>
      <rgbColor rgb="FF99CCFF"/>
      <rgbColor rgb="FFFFC7CE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1"/>
  <sheetViews>
    <sheetView tabSelected="1" zoomScale="120" zoomScaleNormal="120" workbookViewId="0">
      <selection sqref="A1:W1"/>
    </sheetView>
  </sheetViews>
  <sheetFormatPr defaultRowHeight="15" x14ac:dyDescent="0.25"/>
  <cols>
    <col min="1" max="1" width="7.42578125" customWidth="1"/>
    <col min="2" max="2" width="19.85546875" customWidth="1"/>
    <col min="3" max="3" width="6.7109375" customWidth="1"/>
    <col min="4" max="4" width="5.7109375" customWidth="1"/>
    <col min="5" max="5" width="5.5703125" customWidth="1"/>
    <col min="6" max="6" width="5.42578125" customWidth="1"/>
    <col min="7" max="7" width="4.7109375" customWidth="1"/>
    <col min="8" max="9" width="6" customWidth="1"/>
    <col min="10" max="10" width="6.28515625" customWidth="1"/>
    <col min="11" max="11" width="5.28515625" customWidth="1"/>
    <col min="12" max="12" width="4.7109375" customWidth="1"/>
    <col min="13" max="13" width="4.42578125" customWidth="1"/>
    <col min="14" max="14" width="4.28515625" customWidth="1"/>
    <col min="15" max="15" width="3.7109375" customWidth="1"/>
    <col min="16" max="17" width="4.42578125" customWidth="1"/>
    <col min="18" max="18" width="4.28515625" customWidth="1"/>
    <col min="19" max="19" width="4.42578125" customWidth="1"/>
    <col min="20" max="20" width="8.140625" customWidth="1"/>
    <col min="21" max="21" width="9.7109375" customWidth="1"/>
    <col min="22" max="22" width="9.5703125" customWidth="1"/>
    <col min="23" max="23" width="12.28515625" customWidth="1"/>
    <col min="24" max="24" width="11.5703125" hidden="1"/>
    <col min="25" max="1025" width="8.7109375" customWidth="1"/>
  </cols>
  <sheetData>
    <row r="1" spans="1:25" ht="20.25" x14ac:dyDescent="0.25">
      <c r="A1" s="178" t="s">
        <v>40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2"/>
      <c r="Y1" s="54"/>
    </row>
    <row r="2" spans="1:25" ht="1.1499999999999999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  <c r="X2" s="5"/>
    </row>
    <row r="3" spans="1:25" ht="15.75" x14ac:dyDescent="0.25">
      <c r="A3" s="179" t="s">
        <v>41</v>
      </c>
      <c r="B3" s="179"/>
      <c r="C3" s="180" t="s">
        <v>0</v>
      </c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1" t="s">
        <v>42</v>
      </c>
      <c r="T3" s="181"/>
      <c r="U3" s="181"/>
      <c r="V3" s="181"/>
      <c r="W3" s="181"/>
      <c r="X3" s="5"/>
      <c r="Y3" s="55"/>
    </row>
    <row r="4" spans="1:25" ht="1.1499999999999999" customHeight="1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4"/>
      <c r="X4" s="5"/>
    </row>
    <row r="5" spans="1:25" ht="15.75" thickBot="1" x14ac:dyDescent="0.3">
      <c r="A5" s="113" t="s">
        <v>1</v>
      </c>
      <c r="B5" s="114" t="s">
        <v>2</v>
      </c>
      <c r="C5" s="115" t="s">
        <v>3</v>
      </c>
      <c r="D5" s="182" t="s">
        <v>4</v>
      </c>
      <c r="E5" s="182"/>
      <c r="F5" s="182"/>
      <c r="G5" s="182"/>
      <c r="H5" s="183" t="s">
        <v>5</v>
      </c>
      <c r="I5" s="183"/>
      <c r="J5" s="183"/>
      <c r="K5" s="183"/>
      <c r="L5" s="184" t="s">
        <v>6</v>
      </c>
      <c r="M5" s="184"/>
      <c r="N5" s="184"/>
      <c r="O5" s="184"/>
      <c r="P5" s="185" t="s">
        <v>7</v>
      </c>
      <c r="Q5" s="185"/>
      <c r="R5" s="185"/>
      <c r="S5" s="185"/>
      <c r="T5" s="116" t="s">
        <v>8</v>
      </c>
      <c r="U5" s="118" t="s">
        <v>9</v>
      </c>
      <c r="V5" s="117" t="s">
        <v>10</v>
      </c>
      <c r="W5" s="186"/>
      <c r="X5" s="119"/>
      <c r="Y5" s="174" t="s">
        <v>11</v>
      </c>
    </row>
    <row r="6" spans="1:25" ht="16.5" thickTop="1" thickBot="1" x14ac:dyDescent="0.3">
      <c r="A6" s="120" t="s">
        <v>12</v>
      </c>
      <c r="B6" s="9"/>
      <c r="C6" s="10" t="s">
        <v>13</v>
      </c>
      <c r="D6" s="11"/>
      <c r="E6" s="12"/>
      <c r="F6" s="12"/>
      <c r="G6" s="13"/>
      <c r="H6" s="14"/>
      <c r="I6" s="12"/>
      <c r="J6" s="12"/>
      <c r="K6" s="15"/>
      <c r="L6" s="16" t="s">
        <v>14</v>
      </c>
      <c r="M6" s="12" t="s">
        <v>15</v>
      </c>
      <c r="N6" s="17" t="s">
        <v>16</v>
      </c>
      <c r="O6" s="13" t="s">
        <v>17</v>
      </c>
      <c r="P6" s="121" t="s">
        <v>14</v>
      </c>
      <c r="Q6" s="12" t="s">
        <v>15</v>
      </c>
      <c r="R6" s="17" t="s">
        <v>16</v>
      </c>
      <c r="S6" s="13" t="s">
        <v>17</v>
      </c>
      <c r="T6" s="18"/>
      <c r="U6" s="19"/>
      <c r="V6" s="19" t="s">
        <v>18</v>
      </c>
      <c r="W6" s="187"/>
      <c r="X6" s="5"/>
      <c r="Y6" s="175"/>
    </row>
    <row r="7" spans="1:25" ht="19.5" thickTop="1" thickBot="1" x14ac:dyDescent="0.3">
      <c r="A7" s="176" t="s">
        <v>83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20">
        <f>SUM(V8:V10)</f>
        <v>553.37290000000007</v>
      </c>
      <c r="X7" s="21">
        <f>RANK(W7,W7:W22,0)</f>
        <v>2</v>
      </c>
      <c r="Y7" s="122">
        <f>RANK(W7,W7:W24)</f>
        <v>2</v>
      </c>
    </row>
    <row r="8" spans="1:25" ht="14.65" customHeight="1" thickTop="1" x14ac:dyDescent="0.25">
      <c r="A8" s="123">
        <v>38.6</v>
      </c>
      <c r="B8" s="22" t="s">
        <v>23</v>
      </c>
      <c r="C8" s="23">
        <v>2012</v>
      </c>
      <c r="D8" s="71">
        <v>5.2</v>
      </c>
      <c r="E8" s="72">
        <v>5.0999999999999996</v>
      </c>
      <c r="F8" s="72">
        <v>5.0999999999999996</v>
      </c>
      <c r="G8" s="24">
        <f>IF(MAX(D8:F8)&lt;0,0,MAX(D8:F8))/2*10</f>
        <v>26</v>
      </c>
      <c r="H8" s="79">
        <v>6.9</v>
      </c>
      <c r="I8" s="72">
        <v>6.65</v>
      </c>
      <c r="J8" s="72">
        <v>6.82</v>
      </c>
      <c r="K8" s="25">
        <f>IF(MAX(H8:J8)&lt;0,0,MAX(H8:J8))/2*10</f>
        <v>34.5</v>
      </c>
      <c r="L8" s="95">
        <v>23</v>
      </c>
      <c r="M8" s="66">
        <v>-24</v>
      </c>
      <c r="N8" s="67">
        <v>-24</v>
      </c>
      <c r="O8" s="29">
        <f>IF(MAX(J8:L10)&lt;0,0,MAX(L8:N8))</f>
        <v>23</v>
      </c>
      <c r="P8" s="109">
        <v>29</v>
      </c>
      <c r="Q8" s="105">
        <v>31</v>
      </c>
      <c r="R8" s="124">
        <v>-32</v>
      </c>
      <c r="S8" s="30">
        <f>IF(MAX(P8:R8)&lt;0,0,MAX(P8:R8))</f>
        <v>31</v>
      </c>
      <c r="T8" s="31">
        <f>SUM(O8,S8)</f>
        <v>54</v>
      </c>
      <c r="U8" s="32">
        <f>IF(ISNUMBER(A8), (IF(193.609&lt; A8,T8, TRUNC(10^(0.722762521*((LOG((A8/193.609)/LOG(10))*(LOG((A8/193.609)/LOG(10)))))),4)*T8)), 0)</f>
        <v>122.148</v>
      </c>
      <c r="V8" s="33">
        <f>IF(ISNUMBER(A8), (IF(193.609&lt; A8,T8, TRUNC(10^(0.722762521*((LOG((A8/193.609)/LOG(10))*(LOG((A8/193.609)/LOG(10)))))),4)*T8)), 0)+G8+K8</f>
        <v>182.648</v>
      </c>
      <c r="W8" s="188"/>
      <c r="X8" s="1"/>
      <c r="Y8" s="191"/>
    </row>
    <row r="9" spans="1:25" ht="14.65" customHeight="1" x14ac:dyDescent="0.25">
      <c r="A9" s="123">
        <v>45.5</v>
      </c>
      <c r="B9" s="22" t="s">
        <v>24</v>
      </c>
      <c r="C9" s="23">
        <v>2013</v>
      </c>
      <c r="D9" s="71">
        <v>5.3</v>
      </c>
      <c r="E9" s="72">
        <v>5.32</v>
      </c>
      <c r="F9" s="72">
        <v>5.37</v>
      </c>
      <c r="G9" s="24">
        <f>IF(MAX(D9:F9)&lt;0,0,MAX(D9:F9))/2*10</f>
        <v>26.85</v>
      </c>
      <c r="H9" s="79">
        <v>5.5</v>
      </c>
      <c r="I9" s="72">
        <v>5.6</v>
      </c>
      <c r="J9" s="72">
        <v>5.57</v>
      </c>
      <c r="K9" s="25">
        <f>IF(MAX(H9:J9)&lt;0,0,MAX(H9:J9))/2*10</f>
        <v>28</v>
      </c>
      <c r="L9" s="95">
        <v>25</v>
      </c>
      <c r="M9" s="105">
        <v>26</v>
      </c>
      <c r="N9" s="67">
        <v>-27</v>
      </c>
      <c r="O9" s="29">
        <f>IF(MAX(J9:L11)&lt;0,0,MAX(L9:N9))</f>
        <v>26</v>
      </c>
      <c r="P9" s="109">
        <v>32</v>
      </c>
      <c r="Q9" s="105">
        <v>34</v>
      </c>
      <c r="R9" s="125">
        <v>35</v>
      </c>
      <c r="S9" s="30">
        <f>IF(MAX(P9:R9)&lt;0,0,MAX(P9:R9))</f>
        <v>35</v>
      </c>
      <c r="T9" s="31">
        <f>SUM(O9,S9)</f>
        <v>61</v>
      </c>
      <c r="U9" s="32">
        <f t="shared" ref="U9:U10" si="0">IF(ISNUMBER(A9), (IF(193.609&lt; A9,T9, TRUNC(10^(0.722762521*((LOG((A9/193.609)/LOG(10))*(LOG((A9/193.609)/LOG(10)))))),4)*T9)), 0)</f>
        <v>117.8154</v>
      </c>
      <c r="V9" s="33">
        <f t="shared" ref="V9:V10" si="1">IF(ISNUMBER(A9), (IF(193.609&lt; A9,T9, TRUNC(10^(0.722762521*((LOG((A9/193.609)/LOG(10))*(LOG((A9/193.609)/LOG(10)))))),4)*T9)), 0)+G9+K9</f>
        <v>172.66540000000001</v>
      </c>
      <c r="W9" s="189"/>
      <c r="X9" s="1"/>
      <c r="Y9" s="192"/>
    </row>
    <row r="10" spans="1:25" ht="14.65" customHeight="1" thickBot="1" x14ac:dyDescent="0.3">
      <c r="A10" s="126">
        <v>53.5</v>
      </c>
      <c r="B10" s="34" t="s">
        <v>25</v>
      </c>
      <c r="C10" s="35">
        <v>2012</v>
      </c>
      <c r="D10" s="77">
        <v>5.3</v>
      </c>
      <c r="E10" s="78">
        <v>5.12</v>
      </c>
      <c r="F10" s="78">
        <v>5.25</v>
      </c>
      <c r="G10" s="24">
        <f>IF(MAX(D10:F10)&lt;0,0,MAX(D10:F10))/2*10</f>
        <v>26.5</v>
      </c>
      <c r="H10" s="80">
        <v>4.9000000000000004</v>
      </c>
      <c r="I10" s="78">
        <v>5.3</v>
      </c>
      <c r="J10" s="78">
        <v>5.74</v>
      </c>
      <c r="K10" s="25">
        <f>IF(MAX(H10:J10)&lt;0,0,MAX(H10:J10))/2*10</f>
        <v>28.700000000000003</v>
      </c>
      <c r="L10" s="68">
        <v>-36</v>
      </c>
      <c r="M10" s="107">
        <v>36</v>
      </c>
      <c r="N10" s="106">
        <v>38</v>
      </c>
      <c r="O10" s="29">
        <f>IF(MAX(J10:L12)&lt;0,0,MAX(L10:N10))</f>
        <v>38</v>
      </c>
      <c r="P10" s="106">
        <v>43</v>
      </c>
      <c r="Q10" s="107">
        <v>45</v>
      </c>
      <c r="R10" s="106">
        <v>47</v>
      </c>
      <c r="S10" s="30">
        <f>IF(MAX(P10:R10)&lt;0,0,MAX(P10:R10))</f>
        <v>47</v>
      </c>
      <c r="T10" s="31">
        <f>SUM(O10,S10)</f>
        <v>85</v>
      </c>
      <c r="U10" s="32">
        <f t="shared" si="0"/>
        <v>142.8595</v>
      </c>
      <c r="V10" s="33">
        <f t="shared" si="1"/>
        <v>198.05950000000001</v>
      </c>
      <c r="W10" s="190"/>
      <c r="X10" s="1"/>
      <c r="Y10" s="193"/>
    </row>
    <row r="11" spans="1:25" ht="18" hidden="1" customHeight="1" x14ac:dyDescent="0.25">
      <c r="A11" s="127">
        <v>30</v>
      </c>
      <c r="B11" s="22"/>
      <c r="C11" s="39"/>
      <c r="D11" s="36"/>
      <c r="E11" s="37"/>
      <c r="F11" s="37"/>
      <c r="G11" s="24">
        <f t="shared" ref="G11" si="2">IF(MAX(D11:F11)&lt;0,0,MAX(D11:F11))/20</f>
        <v>0</v>
      </c>
      <c r="H11" s="38"/>
      <c r="I11" s="37"/>
      <c r="J11" s="37"/>
      <c r="K11" s="25">
        <f t="shared" ref="K11" si="3">IF(MAX(H11:J11)&lt;0,0,MAX(H11:J11))/20</f>
        <v>0</v>
      </c>
      <c r="L11" s="40"/>
      <c r="M11" s="41"/>
      <c r="N11" s="42"/>
      <c r="O11" s="43">
        <f>IF(MAX(L11:N11)&lt;0,0,MAX(L11:N11))</f>
        <v>0</v>
      </c>
      <c r="P11" s="42"/>
      <c r="Q11" s="44"/>
      <c r="R11" s="45"/>
      <c r="S11" s="46">
        <f>IF(MAX(P11:R11)&lt;0,0,MAX(P11:R11))</f>
        <v>0</v>
      </c>
      <c r="T11" s="47">
        <f>SUM(O11,S11)</f>
        <v>0</v>
      </c>
      <c r="U11" s="32">
        <f>IF(ISNUMBER(A11), (IF(175.508&lt; A11,T11, TRUNC(10^(0.75194503*((LOG((A11/175.508)/LOG(10))*(LOG((A11/175.508)/LOG(10)))))),4)*T11)), 0)</f>
        <v>0</v>
      </c>
      <c r="V11" s="33">
        <f>IF(ISNUMBER(A11), (IF(175.508&lt; A11,T11, TRUNC(10^(0.75194503*((LOG((A11/175.508)/LOG(10))*(LOG((A11/175.508)/LOG(10)))))),4)*T11)), 0)+G11+K11</f>
        <v>0</v>
      </c>
      <c r="W11" s="64"/>
      <c r="X11" s="5"/>
      <c r="Y11" s="128"/>
    </row>
    <row r="12" spans="1:25" ht="19.5" thickTop="1" thickBot="1" x14ac:dyDescent="0.3">
      <c r="A12" s="165" t="s">
        <v>30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20">
        <f>SUM(V13:V15)</f>
        <v>240.75</v>
      </c>
      <c r="X12" s="21">
        <f>RANK(W12,W7:W22,0)</f>
        <v>4</v>
      </c>
      <c r="Y12" s="122">
        <f>RANK(W12,W7:W27)</f>
        <v>4</v>
      </c>
    </row>
    <row r="13" spans="1:25" ht="16.5" thickTop="1" thickBot="1" x14ac:dyDescent="0.3">
      <c r="A13" s="123">
        <v>41.1</v>
      </c>
      <c r="B13" s="22" t="s">
        <v>26</v>
      </c>
      <c r="C13" s="23">
        <v>2015</v>
      </c>
      <c r="D13" s="73">
        <v>4.5</v>
      </c>
      <c r="E13" s="74">
        <v>4.25</v>
      </c>
      <c r="F13" s="74">
        <v>4</v>
      </c>
      <c r="G13" s="25">
        <f>IF(MAX(D13:F13)&lt;0,0,MAX(D13:F13))/2*10</f>
        <v>22.5</v>
      </c>
      <c r="H13" s="73">
        <v>4.3</v>
      </c>
      <c r="I13" s="74">
        <v>3.7</v>
      </c>
      <c r="J13" s="81">
        <v>4.5199999999999996</v>
      </c>
      <c r="K13" s="25">
        <f>IF(MAX(H13:J13)&lt;0,0,MAX(H13:J13))/2*10</f>
        <v>22.599999999999998</v>
      </c>
      <c r="L13" s="98" t="s">
        <v>22</v>
      </c>
      <c r="M13" s="98" t="s">
        <v>22</v>
      </c>
      <c r="N13" s="101" t="s">
        <v>22</v>
      </c>
      <c r="O13" s="48">
        <f>IF(MAX(L13:N13)&lt;0,0,MAX(L13:N13))</f>
        <v>0</v>
      </c>
      <c r="P13" s="98" t="s">
        <v>22</v>
      </c>
      <c r="Q13" s="98" t="s">
        <v>22</v>
      </c>
      <c r="R13" s="101" t="s">
        <v>22</v>
      </c>
      <c r="S13" s="30">
        <f>IF(MAX(P13:R13)&lt;0,0,MAX(P13:R13))</f>
        <v>0</v>
      </c>
      <c r="T13" s="49">
        <f>SUM(O13,S13)</f>
        <v>0</v>
      </c>
      <c r="U13" s="32">
        <f>IF(ISNUMBER(A13), (IF(193.609&lt; A13,T13, TRUNC(10^(0.722762521*((LOG((A13/193.609)/LOG(10))*(LOG((A13/193.609)/LOG(10)))))),4)*T13)), 0)</f>
        <v>0</v>
      </c>
      <c r="V13" s="33">
        <f>IF(ISNUMBER(A13), (IF(193.609&lt; A13,T13, TRUNC(10^(0.722762521*((LOG((A13/193.609)/LOG(10))*(LOG((A13/193.609)/LOG(10)))))),4)*T13)), 0)+G13+K13</f>
        <v>45.099999999999994</v>
      </c>
      <c r="W13" s="163"/>
      <c r="X13" s="5"/>
      <c r="Y13" s="164"/>
    </row>
    <row r="14" spans="1:25" ht="14.65" customHeight="1" thickTop="1" thickBot="1" x14ac:dyDescent="0.3">
      <c r="A14" s="126">
        <v>27.9</v>
      </c>
      <c r="B14" s="34" t="s">
        <v>27</v>
      </c>
      <c r="C14" s="35">
        <v>2015</v>
      </c>
      <c r="D14" s="75">
        <v>5.3</v>
      </c>
      <c r="E14" s="76">
        <v>5.18</v>
      </c>
      <c r="F14" s="76">
        <v>5.07</v>
      </c>
      <c r="G14" s="25">
        <f>IF(MAX(D14:F14)&lt;0,0,MAX(D14:F14))/2*10</f>
        <v>26.5</v>
      </c>
      <c r="H14" s="75">
        <v>5.2</v>
      </c>
      <c r="I14" s="76">
        <v>4.5999999999999996</v>
      </c>
      <c r="J14" s="82">
        <v>5.34</v>
      </c>
      <c r="K14" s="25">
        <f>IF(MAX(H14:J14)&lt;0,0,MAX(H14:J14))/2*10</f>
        <v>26.7</v>
      </c>
      <c r="L14" s="97" t="s">
        <v>22</v>
      </c>
      <c r="M14" s="98" t="s">
        <v>22</v>
      </c>
      <c r="N14" s="101" t="s">
        <v>22</v>
      </c>
      <c r="O14" s="61">
        <f>IF(MAX(L14:N14)&lt;0,0,MAX(L14:N14))</f>
        <v>0</v>
      </c>
      <c r="P14" s="97" t="s">
        <v>22</v>
      </c>
      <c r="Q14" s="98" t="s">
        <v>22</v>
      </c>
      <c r="R14" s="101" t="s">
        <v>22</v>
      </c>
      <c r="S14" s="50">
        <f>IF(MAX(P14:R14)&lt;0,0,MAX(P14:R14))</f>
        <v>0</v>
      </c>
      <c r="T14" s="31">
        <f>SUM(O14,S14)</f>
        <v>0</v>
      </c>
      <c r="U14" s="32">
        <f t="shared" ref="U14:U15" si="4">IF(ISNUMBER(A14), (IF(193.609&lt; A14,T14, TRUNC(10^(0.722762521*((LOG((A14/193.609)/LOG(10))*(LOG((A14/193.609)/LOG(10)))))),4)*T14)), 0)</f>
        <v>0</v>
      </c>
      <c r="V14" s="33">
        <f t="shared" ref="V14:V15" si="5">IF(ISNUMBER(A14), (IF(193.609&lt; A14,T14, TRUNC(10^(0.722762521*((LOG((A14/193.609)/LOG(10))*(LOG((A14/193.609)/LOG(10)))))),4)*T14)), 0)+G14+K14</f>
        <v>53.2</v>
      </c>
      <c r="W14" s="163"/>
      <c r="X14" s="5"/>
      <c r="Y14" s="164"/>
    </row>
    <row r="15" spans="1:25" ht="16.5" thickTop="1" thickBot="1" x14ac:dyDescent="0.3">
      <c r="A15" s="126">
        <v>49.4</v>
      </c>
      <c r="B15" s="34" t="s">
        <v>28</v>
      </c>
      <c r="C15" s="35">
        <v>2013</v>
      </c>
      <c r="D15" s="75">
        <v>5.2</v>
      </c>
      <c r="E15" s="76">
        <v>5.28</v>
      </c>
      <c r="F15" s="76">
        <v>4.96</v>
      </c>
      <c r="G15" s="25">
        <f>IF(MAX(D15:F15)&lt;0,0,MAX(D15:F15))/2*10</f>
        <v>26.400000000000002</v>
      </c>
      <c r="H15" s="75">
        <v>3.87</v>
      </c>
      <c r="I15" s="76">
        <v>3.97</v>
      </c>
      <c r="J15" s="82">
        <v>5.25</v>
      </c>
      <c r="K15" s="25">
        <f>IF(MAX(H15:J15)&lt;0,0,MAX(H15:J15))/2*10</f>
        <v>26.25</v>
      </c>
      <c r="L15" s="58">
        <v>-21</v>
      </c>
      <c r="M15" s="94">
        <v>21</v>
      </c>
      <c r="N15" s="96">
        <v>22</v>
      </c>
      <c r="O15" s="61">
        <f>IF(MAX(L15:N15)&lt;0,0,MAX(L15:N15))</f>
        <v>22</v>
      </c>
      <c r="P15" s="99">
        <v>24</v>
      </c>
      <c r="Q15" s="94">
        <v>26</v>
      </c>
      <c r="R15" s="96">
        <v>28</v>
      </c>
      <c r="S15" s="50">
        <f>IF(MAX(P15:R15)&lt;0,0,MAX(P15:R15))</f>
        <v>28</v>
      </c>
      <c r="T15" s="31">
        <f>SUM(O15,S15)</f>
        <v>50</v>
      </c>
      <c r="U15" s="32">
        <f t="shared" si="4"/>
        <v>89.8</v>
      </c>
      <c r="V15" s="33">
        <f t="shared" si="5"/>
        <v>142.44999999999999</v>
      </c>
      <c r="W15" s="163"/>
      <c r="X15" s="5"/>
      <c r="Y15" s="164"/>
    </row>
    <row r="16" spans="1:25" ht="19.5" thickTop="1" thickBot="1" x14ac:dyDescent="0.3">
      <c r="A16" s="165" t="s">
        <v>29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20">
        <f>SUM(V17:V20)-MIN(V17:V20)</f>
        <v>594.1585</v>
      </c>
      <c r="X16" s="21">
        <f>RANK(W16,W7:W22,0)</f>
        <v>1</v>
      </c>
      <c r="Y16" s="122">
        <f>RANK(W16,W7:W24)</f>
        <v>1</v>
      </c>
    </row>
    <row r="17" spans="1:27" ht="16.5" thickTop="1" thickBot="1" x14ac:dyDescent="0.3">
      <c r="A17" s="123">
        <v>33.299999999999997</v>
      </c>
      <c r="B17" s="22" t="s">
        <v>31</v>
      </c>
      <c r="C17" s="23">
        <v>2013</v>
      </c>
      <c r="D17" s="71">
        <v>4.7</v>
      </c>
      <c r="E17" s="72">
        <v>4.8</v>
      </c>
      <c r="F17" s="72">
        <v>4.5999999999999996</v>
      </c>
      <c r="G17" s="25">
        <f>IF(MAX(D17:F17)&lt;0,0,MAX(D17:F17))/2*10</f>
        <v>24</v>
      </c>
      <c r="H17" s="79">
        <v>4.1500000000000004</v>
      </c>
      <c r="I17" s="72">
        <v>3.8</v>
      </c>
      <c r="J17" s="72">
        <v>4.3</v>
      </c>
      <c r="K17" s="25">
        <f>IF(MAX(H17:J17)&lt;0,0,MAX(H17:J17))/2*10</f>
        <v>21.5</v>
      </c>
      <c r="L17" s="83">
        <v>10</v>
      </c>
      <c r="M17" s="84">
        <v>11</v>
      </c>
      <c r="N17" s="85">
        <v>12</v>
      </c>
      <c r="O17" s="48">
        <f>IF(MAX(L17:N17)&lt;0,0,MAX(L17:N17))</f>
        <v>12</v>
      </c>
      <c r="P17" s="83">
        <v>15</v>
      </c>
      <c r="Q17" s="84">
        <v>17</v>
      </c>
      <c r="R17" s="85">
        <v>19</v>
      </c>
      <c r="S17" s="30">
        <f>IF(MAX(P17:R17)&lt;0,0,MAX(P17:R17))</f>
        <v>19</v>
      </c>
      <c r="T17" s="49">
        <f>SUM(O17,S17)</f>
        <v>31</v>
      </c>
      <c r="U17" s="32">
        <f>IF(ISNUMBER(A17), (IF(193.609&lt; A17,T17, TRUNC(10^(0.722762521*((LOG((A17/193.609)/LOG(10))*(LOG((A17/193.609)/LOG(10)))))),4)*T17)), 0)</f>
        <v>81.988799999999998</v>
      </c>
      <c r="V17" s="33">
        <f>IF(ISNUMBER(A17), (IF(193.609&lt; A17,T17, TRUNC(10^(0.722762521*((LOG((A17/193.609)/LOG(10))*(LOG((A17/193.609)/LOG(10)))))),4)*T17)), 0)+G17+K17</f>
        <v>127.4888</v>
      </c>
      <c r="W17" s="167"/>
      <c r="X17" s="5"/>
      <c r="Y17" s="164"/>
    </row>
    <row r="18" spans="1:27" ht="16.5" thickTop="1" thickBot="1" x14ac:dyDescent="0.3">
      <c r="A18" s="126">
        <v>39.299999999999997</v>
      </c>
      <c r="B18" s="34" t="s">
        <v>32</v>
      </c>
      <c r="C18" s="35">
        <v>2013</v>
      </c>
      <c r="D18" s="77">
        <v>5.3</v>
      </c>
      <c r="E18" s="78">
        <v>5.3</v>
      </c>
      <c r="F18" s="78">
        <v>5.14</v>
      </c>
      <c r="G18" s="25">
        <f>IF(MAX(D18:F18)&lt;0,0,MAX(D18:F18))/2*10</f>
        <v>26.5</v>
      </c>
      <c r="H18" s="80">
        <v>5.9</v>
      </c>
      <c r="I18" s="78">
        <v>5.8</v>
      </c>
      <c r="J18" s="78">
        <v>5.15</v>
      </c>
      <c r="K18" s="25">
        <f>IF(MAX(H18:J18)&lt;0,0,MAX(H18:J18))/2*10</f>
        <v>29.5</v>
      </c>
      <c r="L18" s="100">
        <v>25</v>
      </c>
      <c r="M18" s="69">
        <v>-27</v>
      </c>
      <c r="N18" s="106">
        <v>27</v>
      </c>
      <c r="O18" s="29">
        <f>IF(MAX(L18:N18)&lt;0,0,MAX(L18:N18))</f>
        <v>27</v>
      </c>
      <c r="P18" s="106">
        <v>30</v>
      </c>
      <c r="Q18" s="107">
        <v>33</v>
      </c>
      <c r="R18" s="70">
        <v>-35</v>
      </c>
      <c r="S18" s="50">
        <f>IF(MAX(P18:R18)&lt;0,0,MAX(P18:R18))</f>
        <v>33</v>
      </c>
      <c r="T18" s="31">
        <f>SUM(O18,S18)</f>
        <v>60</v>
      </c>
      <c r="U18" s="32">
        <f t="shared" ref="U18:U20" si="6">IF(ISNUMBER(A18), (IF(193.609&lt; A18,T18, TRUNC(10^(0.722762521*((LOG((A18/193.609)/LOG(10))*(LOG((A18/193.609)/LOG(10)))))),4)*T18)), 0)</f>
        <v>133.28399999999999</v>
      </c>
      <c r="V18" s="33">
        <f t="shared" ref="V18:V20" si="7">IF(ISNUMBER(A18), (IF(193.609&lt; A18,T18, TRUNC(10^(0.722762521*((LOG((A18/193.609)/LOG(10))*(LOG((A18/193.609)/LOG(10)))))),4)*T18)), 0)+G18+K18</f>
        <v>189.28399999999999</v>
      </c>
      <c r="W18" s="167"/>
      <c r="X18" s="5"/>
      <c r="Y18" s="164"/>
    </row>
    <row r="19" spans="1:27" ht="16.5" thickTop="1" thickBot="1" x14ac:dyDescent="0.3">
      <c r="A19" s="129">
        <v>78</v>
      </c>
      <c r="B19" s="51" t="s">
        <v>33</v>
      </c>
      <c r="C19" s="52">
        <v>2013</v>
      </c>
      <c r="D19" s="77">
        <v>4.9000000000000004</v>
      </c>
      <c r="E19" s="78">
        <v>4.8</v>
      </c>
      <c r="F19" s="78">
        <v>4.7</v>
      </c>
      <c r="G19" s="25">
        <f>IF(MAX(D19:F19)&lt;0,0,MAX(D19:F19))/2*10</f>
        <v>24.5</v>
      </c>
      <c r="H19" s="80">
        <v>4.25</v>
      </c>
      <c r="I19" s="78">
        <v>4.87</v>
      </c>
      <c r="J19" s="78">
        <v>5.5</v>
      </c>
      <c r="K19" s="25">
        <f>IF(MAX(H19:J19)&lt;0,0,MAX(H19:J19))/2*10</f>
        <v>27.5</v>
      </c>
      <c r="L19" s="100">
        <v>35</v>
      </c>
      <c r="M19" s="108">
        <v>38</v>
      </c>
      <c r="N19" s="37">
        <v>-40</v>
      </c>
      <c r="O19" s="29">
        <f>IF(MAX(L19:N19)&lt;0,0,MAX(L19:N19))</f>
        <v>38</v>
      </c>
      <c r="P19" s="106">
        <v>38</v>
      </c>
      <c r="Q19" s="107">
        <v>43</v>
      </c>
      <c r="R19" s="106">
        <v>47</v>
      </c>
      <c r="S19" s="50">
        <f>IF(MAX(P19:R19)&lt;0,0,MAX(P19:R19))</f>
        <v>47</v>
      </c>
      <c r="T19" s="31">
        <f>SUM(O19,S19)</f>
        <v>85</v>
      </c>
      <c r="U19" s="32">
        <f t="shared" si="6"/>
        <v>110.17700000000001</v>
      </c>
      <c r="V19" s="33">
        <f t="shared" si="7"/>
        <v>162.17700000000002</v>
      </c>
      <c r="W19" s="167"/>
      <c r="X19" s="5"/>
      <c r="Y19" s="164"/>
    </row>
    <row r="20" spans="1:27" ht="17.25" customHeight="1" thickTop="1" thickBot="1" x14ac:dyDescent="0.3">
      <c r="A20" s="127">
        <v>36.6</v>
      </c>
      <c r="B20" s="22" t="s">
        <v>34</v>
      </c>
      <c r="C20" s="39">
        <v>2012</v>
      </c>
      <c r="D20" s="77">
        <v>5.6</v>
      </c>
      <c r="E20" s="78">
        <v>5.7</v>
      </c>
      <c r="F20" s="78">
        <v>5.8</v>
      </c>
      <c r="G20" s="25">
        <f>IF(MAX(D20:F20)&lt;0,0,MAX(D20:F20))/2*10</f>
        <v>29</v>
      </c>
      <c r="H20" s="80">
        <v>6.5</v>
      </c>
      <c r="I20" s="78">
        <v>4.7</v>
      </c>
      <c r="J20" s="78">
        <v>6.9</v>
      </c>
      <c r="K20" s="25">
        <f>IF(MAX(H20:J20)&lt;0,0,MAX(H20:J20))/2*10</f>
        <v>34.5</v>
      </c>
      <c r="L20" s="99">
        <v>25</v>
      </c>
      <c r="M20" s="94">
        <v>27</v>
      </c>
      <c r="N20" s="59">
        <v>30</v>
      </c>
      <c r="O20" s="60">
        <f>IF(MAX(L20:N20)&lt;0,0,MAX(L20:N20))</f>
        <v>30</v>
      </c>
      <c r="P20" s="99">
        <v>35</v>
      </c>
      <c r="Q20" s="94">
        <v>40</v>
      </c>
      <c r="R20" s="96">
        <v>45</v>
      </c>
      <c r="S20" s="46">
        <f>IF(MAX(P20:R20)&lt;0,0,MAX(P20:R20))</f>
        <v>45</v>
      </c>
      <c r="T20" s="47">
        <f>SUM(O20,S20)</f>
        <v>75</v>
      </c>
      <c r="U20" s="32">
        <f t="shared" si="6"/>
        <v>179.19749999999999</v>
      </c>
      <c r="V20" s="33">
        <f t="shared" si="7"/>
        <v>242.69749999999999</v>
      </c>
      <c r="W20" s="167"/>
      <c r="X20" s="5"/>
      <c r="Y20" s="164"/>
    </row>
    <row r="21" spans="1:27" ht="19.5" thickTop="1" thickBot="1" x14ac:dyDescent="0.3">
      <c r="A21" s="165" t="s">
        <v>80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20">
        <f>SUM(V22:V24)</f>
        <v>334.2552</v>
      </c>
      <c r="X21" s="21">
        <f>RANK(W21,W12:W22,0)</f>
        <v>2</v>
      </c>
      <c r="Y21" s="130">
        <f>RANK(W21,W7:W24)</f>
        <v>3</v>
      </c>
      <c r="AA21" s="53"/>
    </row>
    <row r="22" spans="1:27" ht="14.65" customHeight="1" thickTop="1" x14ac:dyDescent="0.25">
      <c r="A22" s="123">
        <v>54.6</v>
      </c>
      <c r="B22" s="22" t="s">
        <v>35</v>
      </c>
      <c r="C22" s="23">
        <v>2015</v>
      </c>
      <c r="D22" s="71">
        <v>4.7</v>
      </c>
      <c r="E22" s="72">
        <v>4.5999999999999996</v>
      </c>
      <c r="F22" s="72">
        <v>4.74</v>
      </c>
      <c r="G22" s="25">
        <f>IF(MAX(D22:F22)&lt;0,0,MAX(D22:F22))/2*10</f>
        <v>23.700000000000003</v>
      </c>
      <c r="H22" s="79">
        <v>4.5999999999999996</v>
      </c>
      <c r="I22" s="72">
        <v>4.25</v>
      </c>
      <c r="J22" s="72">
        <v>3.8</v>
      </c>
      <c r="K22" s="25">
        <f>IF(MAX(H22:J22)&lt;0,0,MAX(H22:J22))/2*10</f>
        <v>23</v>
      </c>
      <c r="L22" s="102" t="s">
        <v>22</v>
      </c>
      <c r="M22" s="103" t="s">
        <v>22</v>
      </c>
      <c r="N22" s="104" t="s">
        <v>22</v>
      </c>
      <c r="O22" s="48">
        <f t="shared" ref="O22" si="8">IF(MAX(L22:N22)&lt;0,0,MAX(L22:N22))</f>
        <v>0</v>
      </c>
      <c r="P22" s="102" t="s">
        <v>22</v>
      </c>
      <c r="Q22" s="103" t="s">
        <v>22</v>
      </c>
      <c r="R22" s="104" t="s">
        <v>22</v>
      </c>
      <c r="S22" s="30">
        <f t="shared" ref="S22" si="9">IF(MAX(P22:R22)&lt;0,0,MAX(P22:R22))</f>
        <v>0</v>
      </c>
      <c r="T22" s="49">
        <f t="shared" ref="T22" si="10">SUM(O22,S22)</f>
        <v>0</v>
      </c>
      <c r="U22" s="32">
        <f>IF(ISNUMBER(A22), (IF(193.609&lt; A22,T22, TRUNC(10^(0.722762521*((LOG((A22/193.609)/LOG(10))*(LOG((A22/193.609)/LOG(10)))))),4)*T22)), 0)</f>
        <v>0</v>
      </c>
      <c r="V22" s="33">
        <f>IF(ISNUMBER(A22), (IF(193.609&lt; A22,T22, TRUNC(10^(0.722762521*((LOG((A22/193.609)/LOG(10))*(LOG((A22/193.609)/LOG(10)))))),4)*T22)), 0)+G22+K22</f>
        <v>46.7</v>
      </c>
      <c r="W22" s="171"/>
      <c r="X22" s="1"/>
      <c r="Y22" s="168"/>
    </row>
    <row r="23" spans="1:27" ht="14.65" customHeight="1" x14ac:dyDescent="0.25">
      <c r="A23" s="123">
        <v>53.6</v>
      </c>
      <c r="B23" s="22" t="s">
        <v>36</v>
      </c>
      <c r="C23" s="23">
        <v>2012</v>
      </c>
      <c r="D23" s="71">
        <v>3.8</v>
      </c>
      <c r="E23" s="72">
        <v>3.97</v>
      </c>
      <c r="F23" s="72">
        <v>4.0999999999999996</v>
      </c>
      <c r="G23" s="25">
        <f>IF(MAX(D23:F23)&lt;0,0,MAX(D23:F23))/2*10</f>
        <v>20.5</v>
      </c>
      <c r="H23" s="79">
        <v>5.5</v>
      </c>
      <c r="I23" s="72">
        <v>5.3</v>
      </c>
      <c r="J23" s="72">
        <v>5.49</v>
      </c>
      <c r="K23" s="25">
        <f>IF(MAX(H23:J23)&lt;0,0,MAX(H23:J23))/2*10</f>
        <v>27.5</v>
      </c>
      <c r="L23" s="83">
        <v>22</v>
      </c>
      <c r="M23" s="84">
        <v>23</v>
      </c>
      <c r="N23" s="85">
        <v>24</v>
      </c>
      <c r="O23" s="48">
        <f t="shared" ref="O23:O24" si="11">IF(MAX(L23:N23)&lt;0,0,MAX(L23:N23))</f>
        <v>24</v>
      </c>
      <c r="P23" s="83">
        <v>30</v>
      </c>
      <c r="Q23" s="84">
        <v>32</v>
      </c>
      <c r="R23" s="28">
        <v>-33</v>
      </c>
      <c r="S23" s="30">
        <f t="shared" ref="S23:S24" si="12">IF(MAX(P23:R23)&lt;0,0,MAX(P23:R23))</f>
        <v>32</v>
      </c>
      <c r="T23" s="49">
        <f t="shared" ref="T23:T24" si="13">SUM(O23,S23)</f>
        <v>56</v>
      </c>
      <c r="U23" s="32">
        <f t="shared" ref="U23:U27" si="14">IF(ISNUMBER(A23), (IF(193.609&lt; A23,T23, TRUNC(10^(0.722762521*((LOG((A23/193.609)/LOG(10))*(LOG((A23/193.609)/LOG(10)))))),4)*T23)), 0)</f>
        <v>93.979199999999992</v>
      </c>
      <c r="V23" s="33">
        <f t="shared" ref="V23:V27" si="15">IF(ISNUMBER(A23), (IF(193.609&lt; A23,T23, TRUNC(10^(0.722762521*((LOG((A23/193.609)/LOG(10))*(LOG((A23/193.609)/LOG(10)))))),4)*T23)), 0)+G23+K23</f>
        <v>141.97919999999999</v>
      </c>
      <c r="W23" s="172"/>
      <c r="X23" s="1"/>
      <c r="Y23" s="169"/>
    </row>
    <row r="24" spans="1:27" ht="14.65" customHeight="1" thickBot="1" x14ac:dyDescent="0.3">
      <c r="A24" s="123">
        <v>44.7</v>
      </c>
      <c r="B24" s="22" t="s">
        <v>37</v>
      </c>
      <c r="C24" s="23">
        <v>2013</v>
      </c>
      <c r="D24" s="71">
        <v>4.0999999999999996</v>
      </c>
      <c r="E24" s="72">
        <v>3.98</v>
      </c>
      <c r="F24" s="72">
        <v>4</v>
      </c>
      <c r="G24" s="25">
        <f>IF(MAX(D24:F24)&lt;0,0,MAX(D24:F24))/2*10</f>
        <v>20.5</v>
      </c>
      <c r="H24" s="79">
        <v>4.3</v>
      </c>
      <c r="I24" s="72">
        <v>4.5</v>
      </c>
      <c r="J24" s="72">
        <v>4.5999999999999996</v>
      </c>
      <c r="K24" s="25">
        <f>IF(MAX(H24:J24)&lt;0,0,MAX(H24:J24))/2*10</f>
        <v>23</v>
      </c>
      <c r="L24" s="26">
        <v>-20</v>
      </c>
      <c r="M24" s="84">
        <v>20</v>
      </c>
      <c r="N24" s="85">
        <v>22</v>
      </c>
      <c r="O24" s="48">
        <f t="shared" si="11"/>
        <v>22</v>
      </c>
      <c r="P24" s="83">
        <v>28</v>
      </c>
      <c r="Q24" s="27">
        <v>-30</v>
      </c>
      <c r="R24" s="85">
        <v>30</v>
      </c>
      <c r="S24" s="30">
        <f t="shared" si="12"/>
        <v>30</v>
      </c>
      <c r="T24" s="49">
        <f t="shared" si="13"/>
        <v>52</v>
      </c>
      <c r="U24" s="32">
        <f t="shared" si="14"/>
        <v>102.07600000000001</v>
      </c>
      <c r="V24" s="33">
        <f t="shared" si="15"/>
        <v>145.57600000000002</v>
      </c>
      <c r="W24" s="163"/>
      <c r="X24" s="1"/>
      <c r="Y24" s="170"/>
    </row>
    <row r="25" spans="1:27" ht="19.5" thickTop="1" thickBot="1" x14ac:dyDescent="0.3">
      <c r="A25" s="165" t="s">
        <v>84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86"/>
      <c r="X25" s="87"/>
      <c r="Y25" s="131"/>
      <c r="AA25" s="53"/>
    </row>
    <row r="26" spans="1:27" ht="14.65" customHeight="1" thickTop="1" x14ac:dyDescent="0.25">
      <c r="A26" s="123">
        <v>55.5</v>
      </c>
      <c r="B26" s="22" t="s">
        <v>38</v>
      </c>
      <c r="C26" s="23">
        <v>2013</v>
      </c>
      <c r="D26" s="71">
        <v>4.2</v>
      </c>
      <c r="E26" s="72">
        <v>4.0999999999999996</v>
      </c>
      <c r="F26" s="72">
        <v>4.17</v>
      </c>
      <c r="G26" s="25">
        <f>IF(MAX(D26:F26)&lt;0,0,MAX(D26:F26))/2*10</f>
        <v>21</v>
      </c>
      <c r="H26" s="79">
        <v>4.3499999999999996</v>
      </c>
      <c r="I26" s="72">
        <v>3.97</v>
      </c>
      <c r="J26" s="72">
        <v>4.5599999999999996</v>
      </c>
      <c r="K26" s="25">
        <f>IF(MAX(H26:J26)&lt;0,0,MAX(H26:J26))/2*10</f>
        <v>22.799999999999997</v>
      </c>
      <c r="L26" s="26">
        <v>-18</v>
      </c>
      <c r="M26" s="84">
        <v>18</v>
      </c>
      <c r="N26" s="85">
        <v>21</v>
      </c>
      <c r="O26" s="48">
        <f t="shared" ref="O26:O27" si="16">IF(MAX(L26:N26)&lt;0,0,MAX(L26:N26))</f>
        <v>21</v>
      </c>
      <c r="P26" s="83">
        <v>22</v>
      </c>
      <c r="Q26" s="84">
        <v>25</v>
      </c>
      <c r="R26" s="85">
        <v>27</v>
      </c>
      <c r="S26" s="30">
        <f t="shared" ref="S26:S27" si="17">IF(MAX(P26:R26)&lt;0,0,MAX(P26:R26))</f>
        <v>27</v>
      </c>
      <c r="T26" s="49">
        <f t="shared" ref="T26:T27" si="18">SUM(O26,S26)</f>
        <v>48</v>
      </c>
      <c r="U26" s="32">
        <f t="shared" si="14"/>
        <v>78.350400000000008</v>
      </c>
      <c r="V26" s="33">
        <f t="shared" si="15"/>
        <v>122.1504</v>
      </c>
      <c r="W26" s="88"/>
      <c r="X26" s="89"/>
      <c r="Y26" s="90"/>
    </row>
    <row r="27" spans="1:27" ht="14.65" customHeight="1" thickBot="1" x14ac:dyDescent="0.3">
      <c r="A27" s="132">
        <v>38</v>
      </c>
      <c r="B27" s="133" t="s">
        <v>39</v>
      </c>
      <c r="C27" s="134">
        <v>2013</v>
      </c>
      <c r="D27" s="135">
        <v>6.2</v>
      </c>
      <c r="E27" s="136">
        <v>6.1</v>
      </c>
      <c r="F27" s="136">
        <v>6</v>
      </c>
      <c r="G27" s="137">
        <f>IF(MAX(D27:F27)&lt;0,0,MAX(D27:F27))/2*10</f>
        <v>31</v>
      </c>
      <c r="H27" s="138">
        <v>6.45</v>
      </c>
      <c r="I27" s="136">
        <v>6.6</v>
      </c>
      <c r="J27" s="136">
        <v>5.8</v>
      </c>
      <c r="K27" s="137">
        <f>IF(MAX(H27:J27)&lt;0,0,MAX(H27:J27))/2*10</f>
        <v>33</v>
      </c>
      <c r="L27" s="139">
        <v>26</v>
      </c>
      <c r="M27" s="140">
        <v>-28</v>
      </c>
      <c r="N27" s="141">
        <v>-28</v>
      </c>
      <c r="O27" s="142">
        <f t="shared" si="16"/>
        <v>26</v>
      </c>
      <c r="P27" s="143">
        <v>-35</v>
      </c>
      <c r="Q27" s="144">
        <v>35</v>
      </c>
      <c r="R27" s="141">
        <v>-37</v>
      </c>
      <c r="S27" s="145">
        <f t="shared" si="17"/>
        <v>35</v>
      </c>
      <c r="T27" s="146">
        <f t="shared" si="18"/>
        <v>61</v>
      </c>
      <c r="U27" s="32">
        <f t="shared" si="14"/>
        <v>140.19629999999998</v>
      </c>
      <c r="V27" s="33">
        <f t="shared" si="15"/>
        <v>204.19629999999998</v>
      </c>
      <c r="W27" s="91"/>
      <c r="X27" s="92"/>
      <c r="Y27" s="93"/>
    </row>
    <row r="28" spans="1:27" ht="15" customHeight="1" x14ac:dyDescent="0.25"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4"/>
      <c r="Z28" s="5"/>
    </row>
    <row r="29" spans="1:27" ht="15" customHeight="1" x14ac:dyDescent="0.25">
      <c r="A29" s="56" t="s">
        <v>19</v>
      </c>
      <c r="B29" s="56"/>
      <c r="C29" s="5" t="s">
        <v>20</v>
      </c>
      <c r="D29" s="173" t="s">
        <v>87</v>
      </c>
      <c r="E29" s="173"/>
      <c r="F29" s="173"/>
      <c r="G29" s="173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4"/>
      <c r="X29" s="5"/>
    </row>
    <row r="30" spans="1:27" ht="15.6" customHeight="1" x14ac:dyDescent="0.25">
      <c r="A30" s="5"/>
      <c r="B30" s="5"/>
      <c r="C30" s="5" t="s">
        <v>21</v>
      </c>
      <c r="D30" s="5" t="s">
        <v>85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4"/>
      <c r="X30" s="5"/>
    </row>
    <row r="31" spans="1:27" x14ac:dyDescent="0.25">
      <c r="B31" s="112"/>
      <c r="C31" t="s">
        <v>86</v>
      </c>
      <c r="D31" s="112"/>
      <c r="E31" s="112"/>
      <c r="F31" s="112"/>
      <c r="G31" s="112"/>
      <c r="H31" s="112"/>
      <c r="I31" s="112"/>
      <c r="J31" s="112"/>
    </row>
  </sheetData>
  <mergeCells count="24">
    <mergeCell ref="Y5:Y6"/>
    <mergeCell ref="A7:V7"/>
    <mergeCell ref="A12:V12"/>
    <mergeCell ref="A1:W1"/>
    <mergeCell ref="A3:B3"/>
    <mergeCell ref="C3:R3"/>
    <mergeCell ref="S3:W3"/>
    <mergeCell ref="D5:G5"/>
    <mergeCell ref="H5:K5"/>
    <mergeCell ref="L5:O5"/>
    <mergeCell ref="P5:S5"/>
    <mergeCell ref="W5:W6"/>
    <mergeCell ref="W8:W10"/>
    <mergeCell ref="Y8:Y10"/>
    <mergeCell ref="Y22:Y24"/>
    <mergeCell ref="W22:W24"/>
    <mergeCell ref="D29:G29"/>
    <mergeCell ref="A25:V25"/>
    <mergeCell ref="A21:V21"/>
    <mergeCell ref="W13:W15"/>
    <mergeCell ref="Y13:Y15"/>
    <mergeCell ref="A16:V16"/>
    <mergeCell ref="W17:W20"/>
    <mergeCell ref="Y17:Y20"/>
  </mergeCells>
  <conditionalFormatting sqref="L13:N15 P13:R15 L17:N20 P17:R20 L22:N24">
    <cfRule type="cellIs" dxfId="43" priority="18" operator="lessThan">
      <formula>0</formula>
    </cfRule>
    <cfRule type="cellIs" dxfId="42" priority="19" operator="lessThan">
      <formula>0</formula>
    </cfRule>
  </conditionalFormatting>
  <conditionalFormatting sqref="P8:Q9 L8:N11">
    <cfRule type="cellIs" dxfId="41" priority="13" operator="lessThan">
      <formula>0</formula>
    </cfRule>
    <cfRule type="cellIs" dxfId="40" priority="14" operator="lessThan">
      <formula>0</formula>
    </cfRule>
  </conditionalFormatting>
  <conditionalFormatting sqref="P10:R11 L26:N27">
    <cfRule type="cellIs" dxfId="39" priority="20" operator="lessThan">
      <formula>0</formula>
    </cfRule>
    <cfRule type="cellIs" dxfId="38" priority="21" operator="lessThan">
      <formula>0</formula>
    </cfRule>
  </conditionalFormatting>
  <conditionalFormatting sqref="P22:R24">
    <cfRule type="cellIs" dxfId="37" priority="1" operator="lessThan">
      <formula>0</formula>
    </cfRule>
    <cfRule type="cellIs" dxfId="36" priority="2" operator="lessThan">
      <formula>0</formula>
    </cfRule>
  </conditionalFormatting>
  <conditionalFormatting sqref="P26:R27">
    <cfRule type="cellIs" dxfId="35" priority="5" operator="lessThan">
      <formula>0</formula>
    </cfRule>
    <cfRule type="cellIs" dxfId="34" priority="6" operator="lessThan">
      <formula>0</formula>
    </cfRule>
  </conditionalFormatting>
  <pageMargins left="0" right="0" top="0" bottom="0" header="0.51180555555555496" footer="0.51180555555555496"/>
  <pageSetup paperSize="9" firstPageNumber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zoomScaleNormal="100" workbookViewId="0">
      <selection sqref="A1:Q1"/>
    </sheetView>
  </sheetViews>
  <sheetFormatPr defaultRowHeight="15" x14ac:dyDescent="0.25"/>
  <cols>
    <col min="1" max="1" width="7.42578125" customWidth="1"/>
    <col min="2" max="2" width="18.85546875" customWidth="1"/>
    <col min="3" max="3" width="6" customWidth="1"/>
    <col min="4" max="4" width="9.28515625" customWidth="1"/>
    <col min="5" max="5" width="9.7109375" customWidth="1"/>
    <col min="6" max="6" width="9.5703125" customWidth="1"/>
    <col min="7" max="7" width="11.85546875" customWidth="1"/>
    <col min="8" max="8" width="11.5703125" hidden="1"/>
    <col min="10" max="12" width="8.7109375" customWidth="1"/>
    <col min="13" max="13" width="9.85546875" customWidth="1"/>
    <col min="14" max="14" width="9.42578125" customWidth="1"/>
    <col min="15" max="15" width="9.85546875" customWidth="1"/>
    <col min="16" max="16" width="10.85546875" customWidth="1"/>
    <col min="17" max="1017" width="8.7109375" customWidth="1"/>
  </cols>
  <sheetData>
    <row r="1" spans="1:17" ht="20.25" x14ac:dyDescent="0.25">
      <c r="A1" s="196" t="s">
        <v>43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8"/>
    </row>
    <row r="2" spans="1:17" ht="1.1499999999999999" customHeight="1" x14ac:dyDescent="0.25">
      <c r="A2" s="148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149"/>
    </row>
    <row r="3" spans="1:17" ht="15.75" x14ac:dyDescent="0.25">
      <c r="A3" s="150" t="s">
        <v>41</v>
      </c>
      <c r="B3" s="151"/>
      <c r="C3" s="152" t="s">
        <v>0</v>
      </c>
      <c r="D3" s="152"/>
      <c r="E3" s="152"/>
      <c r="F3" s="152"/>
      <c r="G3" s="152"/>
      <c r="H3" s="152"/>
      <c r="I3" s="152"/>
      <c r="J3" s="152"/>
      <c r="K3" s="152"/>
      <c r="L3" s="151" t="s">
        <v>42</v>
      </c>
      <c r="M3" s="151"/>
      <c r="N3" s="151"/>
      <c r="O3" s="151"/>
      <c r="P3" s="151"/>
      <c r="Q3" s="153"/>
    </row>
    <row r="4" spans="1:17" ht="1.1499999999999999" customHeight="1" thickBot="1" x14ac:dyDescent="0.3">
      <c r="A4" s="15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  <c r="Q4" s="149"/>
    </row>
    <row r="5" spans="1:17" ht="16.5" thickTop="1" thickBot="1" x14ac:dyDescent="0.3">
      <c r="A5" s="155" t="s">
        <v>1</v>
      </c>
      <c r="B5" s="6" t="s">
        <v>2</v>
      </c>
      <c r="C5" s="7" t="s">
        <v>3</v>
      </c>
      <c r="D5" s="199" t="s">
        <v>6</v>
      </c>
      <c r="E5" s="199"/>
      <c r="F5" s="199"/>
      <c r="G5" s="199"/>
      <c r="H5" s="200" t="s">
        <v>7</v>
      </c>
      <c r="I5" s="200"/>
      <c r="J5" s="200"/>
      <c r="K5" s="200"/>
      <c r="L5" s="200"/>
      <c r="M5" s="62" t="s">
        <v>8</v>
      </c>
      <c r="N5" s="8" t="s">
        <v>9</v>
      </c>
      <c r="O5" s="63" t="s">
        <v>10</v>
      </c>
      <c r="P5" s="187"/>
      <c r="Q5" s="175" t="s">
        <v>11</v>
      </c>
    </row>
    <row r="6" spans="1:17" ht="16.5" thickTop="1" thickBot="1" x14ac:dyDescent="0.3">
      <c r="A6" s="120" t="s">
        <v>12</v>
      </c>
      <c r="B6" s="9"/>
      <c r="C6" s="10" t="s">
        <v>13</v>
      </c>
      <c r="D6" s="16" t="s">
        <v>14</v>
      </c>
      <c r="E6" s="12" t="s">
        <v>15</v>
      </c>
      <c r="F6" s="17" t="s">
        <v>16</v>
      </c>
      <c r="G6" s="13" t="s">
        <v>17</v>
      </c>
      <c r="H6" s="121" t="s">
        <v>14</v>
      </c>
      <c r="I6" s="12" t="s">
        <v>14</v>
      </c>
      <c r="J6" s="12" t="s">
        <v>15</v>
      </c>
      <c r="K6" s="17" t="s">
        <v>16</v>
      </c>
      <c r="L6" s="13" t="s">
        <v>17</v>
      </c>
      <c r="M6" s="18"/>
      <c r="N6" s="19"/>
      <c r="O6" s="19" t="s">
        <v>18</v>
      </c>
      <c r="P6" s="187"/>
      <c r="Q6" s="175"/>
    </row>
    <row r="7" spans="1:17" ht="19.5" thickTop="1" thickBot="1" x14ac:dyDescent="0.3">
      <c r="A7" s="176" t="s">
        <v>75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20">
        <f>SUM(O8:O11)-MIN(O8:O11)</f>
        <v>513.98829999999998</v>
      </c>
      <c r="Q7" s="122">
        <f>RANK(P7,P7:P43)</f>
        <v>2</v>
      </c>
    </row>
    <row r="8" spans="1:17" ht="14.25" customHeight="1" thickTop="1" x14ac:dyDescent="0.25">
      <c r="A8" s="123">
        <v>43.6</v>
      </c>
      <c r="B8" s="22" t="s">
        <v>44</v>
      </c>
      <c r="C8" s="23">
        <v>2010</v>
      </c>
      <c r="D8" s="95">
        <v>34</v>
      </c>
      <c r="E8" s="105">
        <v>36</v>
      </c>
      <c r="F8" s="67">
        <v>-37</v>
      </c>
      <c r="G8" s="29">
        <f>IF(MAX(D8:D11)&lt;0,0,MAX(D8:F8))</f>
        <v>36</v>
      </c>
      <c r="H8" s="109">
        <v>29</v>
      </c>
      <c r="I8" s="105">
        <v>43</v>
      </c>
      <c r="J8" s="66">
        <v>-45</v>
      </c>
      <c r="K8" s="66">
        <v>-45</v>
      </c>
      <c r="L8" s="29">
        <f>IF(MAX(I8:I11)&lt;0,0,MAX(I8:K8))</f>
        <v>43</v>
      </c>
      <c r="M8" s="110">
        <f>SUM(L8,G8)</f>
        <v>79</v>
      </c>
      <c r="N8" s="32">
        <f>IF(ISNUMBER(A8), (IF(193.609&lt; A8,M8, TRUNC(10^(0.722762521*((LOG((A8/193.609)/LOG(10))*(LOG((A8/193.609)/LOG(10)))))),4)*M8)), 0)</f>
        <v>158.70310000000001</v>
      </c>
      <c r="O8" s="33">
        <f>SUM(N8)</f>
        <v>158.70310000000001</v>
      </c>
      <c r="P8" s="188"/>
      <c r="Q8" s="191"/>
    </row>
    <row r="9" spans="1:17" ht="14.25" customHeight="1" x14ac:dyDescent="0.25">
      <c r="A9" s="123">
        <v>47.4</v>
      </c>
      <c r="B9" s="22" t="s">
        <v>45</v>
      </c>
      <c r="C9" s="23">
        <v>2011</v>
      </c>
      <c r="D9" s="95">
        <v>39</v>
      </c>
      <c r="E9" s="105">
        <v>41</v>
      </c>
      <c r="F9" s="109">
        <v>43</v>
      </c>
      <c r="G9" s="29">
        <f>IF(MAX(D9:D12)&lt;0,0,MAX(D9:F9))</f>
        <v>43</v>
      </c>
      <c r="H9" s="109">
        <v>32</v>
      </c>
      <c r="I9" s="66">
        <v>-51</v>
      </c>
      <c r="J9" s="66">
        <v>-51</v>
      </c>
      <c r="K9" s="111">
        <v>51</v>
      </c>
      <c r="L9" s="29">
        <f>IF(MAX(I9:I12)&lt;0,0,MAX(I9:K9))</f>
        <v>51</v>
      </c>
      <c r="M9" s="110">
        <f>SUM(L9,G9)</f>
        <v>94</v>
      </c>
      <c r="N9" s="32">
        <f t="shared" ref="N9:N11" si="0">IF(ISNUMBER(A9), (IF(193.609&lt; A9,M9, TRUNC(10^(0.722762521*((LOG((A9/193.609)/LOG(10))*(LOG((A9/193.609)/LOG(10)))))),4)*M9)), 0)</f>
        <v>175.00919999999999</v>
      </c>
      <c r="O9" s="33">
        <f t="shared" ref="O9:O11" si="1">SUM(N9)</f>
        <v>175.00919999999999</v>
      </c>
      <c r="P9" s="189"/>
      <c r="Q9" s="192"/>
    </row>
    <row r="10" spans="1:17" ht="14.25" customHeight="1" x14ac:dyDescent="0.25">
      <c r="A10" s="123">
        <v>62</v>
      </c>
      <c r="B10" s="22" t="s">
        <v>46</v>
      </c>
      <c r="C10" s="23">
        <v>2010</v>
      </c>
      <c r="D10" s="95">
        <v>53</v>
      </c>
      <c r="E10" s="66">
        <v>-55</v>
      </c>
      <c r="F10" s="109">
        <v>55</v>
      </c>
      <c r="G10" s="29">
        <f>IF(MAX(D10:D13)&lt;0,0,MAX(D10:F10))</f>
        <v>55</v>
      </c>
      <c r="H10" s="109">
        <v>32</v>
      </c>
      <c r="I10" s="105">
        <v>63</v>
      </c>
      <c r="J10" s="105">
        <v>65</v>
      </c>
      <c r="K10" s="66">
        <v>-67</v>
      </c>
      <c r="L10" s="29">
        <f>IF(MAX(I10:I13)&lt;0,0,MAX(I10:K10))</f>
        <v>65</v>
      </c>
      <c r="M10" s="110">
        <f>SUM(L10,G10)</f>
        <v>120</v>
      </c>
      <c r="N10" s="32">
        <f t="shared" si="0"/>
        <v>180.27600000000001</v>
      </c>
      <c r="O10" s="33">
        <f t="shared" si="1"/>
        <v>180.27600000000001</v>
      </c>
      <c r="P10" s="189"/>
      <c r="Q10" s="192"/>
    </row>
    <row r="11" spans="1:17" ht="14.25" customHeight="1" thickBot="1" x14ac:dyDescent="0.3">
      <c r="A11" s="126">
        <v>45.4</v>
      </c>
      <c r="B11" s="34" t="s">
        <v>47</v>
      </c>
      <c r="C11" s="35">
        <v>2011</v>
      </c>
      <c r="D11" s="100">
        <v>29</v>
      </c>
      <c r="E11" s="107">
        <v>-31</v>
      </c>
      <c r="F11" s="70">
        <v>-31</v>
      </c>
      <c r="G11" s="29">
        <f>IF(MAX(D11:D12)&lt;0,0,MAX(D11:F11))</f>
        <v>29</v>
      </c>
      <c r="H11" s="106">
        <v>43</v>
      </c>
      <c r="I11" s="107">
        <v>40</v>
      </c>
      <c r="J11" s="69">
        <v>-43</v>
      </c>
      <c r="K11" s="107">
        <v>43</v>
      </c>
      <c r="L11" s="29">
        <f>IF(MAX(I11:I12)&lt;0,0,MAX(I11:K11))</f>
        <v>43</v>
      </c>
      <c r="M11" s="110">
        <f>SUM(L11,G11)</f>
        <v>72</v>
      </c>
      <c r="N11" s="32">
        <f t="shared" si="0"/>
        <v>139.33440000000002</v>
      </c>
      <c r="O11" s="33">
        <f t="shared" si="1"/>
        <v>139.33440000000002</v>
      </c>
      <c r="P11" s="190"/>
      <c r="Q11" s="193"/>
    </row>
    <row r="12" spans="1:17" ht="16.5" hidden="1" customHeight="1" thickBot="1" x14ac:dyDescent="0.3">
      <c r="A12" s="127">
        <v>30</v>
      </c>
      <c r="B12" s="22"/>
      <c r="C12" s="39"/>
      <c r="D12" s="40"/>
      <c r="E12" s="41"/>
      <c r="F12" s="42"/>
      <c r="G12" s="43">
        <f>IF(MAX(D12:F12)&lt;0,0,MAX(D12:F12))</f>
        <v>0</v>
      </c>
      <c r="H12" s="42"/>
      <c r="I12" s="42"/>
      <c r="J12" s="44"/>
      <c r="K12" s="45"/>
      <c r="L12" s="46">
        <f>IF(MAX(H12:K12)&lt;0,0,MAX(H12:K12))</f>
        <v>0</v>
      </c>
      <c r="M12" s="47">
        <f>SUM(G12,L12)</f>
        <v>0</v>
      </c>
      <c r="N12" s="32">
        <f>IF(ISNUMBER(A12), (IF(175.508&lt; A12,M12, TRUNC(10^(0.75194503*((LOG((A12/175.508)/LOG(10))*(LOG((A12/175.508)/LOG(10)))))),4)*M12)), 0)</f>
        <v>0</v>
      </c>
      <c r="O12" s="33" t="e">
        <f>IF(ISNUMBER(A12), (IF(175.508&lt; A12,M12, TRUNC(10^(0.75194503*((LOG((A12/175.508)/LOG(10))*(LOG((A12/175.508)/LOG(10)))))),4)*M12)), 0)+#REF!+#REF!</f>
        <v>#REF!</v>
      </c>
      <c r="P12" s="64"/>
      <c r="Q12" s="128"/>
    </row>
    <row r="13" spans="1:17" ht="19.5" thickTop="1" thickBot="1" x14ac:dyDescent="0.3">
      <c r="A13" s="176" t="s">
        <v>76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20">
        <f>SUM(O14:O16)</f>
        <v>385.05539999999996</v>
      </c>
      <c r="Q13" s="122">
        <f>RANK(P13,P7:P43)</f>
        <v>7</v>
      </c>
    </row>
    <row r="14" spans="1:17" ht="14.25" customHeight="1" thickTop="1" x14ac:dyDescent="0.25">
      <c r="A14" s="123">
        <v>39</v>
      </c>
      <c r="B14" s="22" t="s">
        <v>48</v>
      </c>
      <c r="C14" s="23">
        <v>2011</v>
      </c>
      <c r="D14" s="95">
        <v>18</v>
      </c>
      <c r="E14" s="105">
        <v>20</v>
      </c>
      <c r="F14" s="109">
        <v>22</v>
      </c>
      <c r="G14" s="29">
        <f>IF(MAX(D14:D16)&lt;0,0,MAX(D14:F14))</f>
        <v>22</v>
      </c>
      <c r="H14" s="109">
        <v>29</v>
      </c>
      <c r="I14" s="105">
        <v>22</v>
      </c>
      <c r="J14" s="105">
        <v>25</v>
      </c>
      <c r="K14" s="111">
        <v>28</v>
      </c>
      <c r="L14" s="29">
        <f t="shared" ref="L14:L16" si="2">IF(MAX(I14:I17)&lt;0,0,MAX(I14:K14))</f>
        <v>28</v>
      </c>
      <c r="M14" s="110">
        <f>SUM(L14,G14)</f>
        <v>50</v>
      </c>
      <c r="N14" s="32">
        <f>IF(ISNUMBER(A14), (IF(193.609&lt; A14,M14, TRUNC(10^(0.722762521*((LOG((A14/193.609)/LOG(10))*(LOG((A14/193.609)/LOG(10)))))),4)*M14)), 0)</f>
        <v>111.92999999999999</v>
      </c>
      <c r="O14" s="33">
        <f t="shared" ref="O14:O16" si="3">SUM(N14)</f>
        <v>111.92999999999999</v>
      </c>
      <c r="P14" s="188"/>
      <c r="Q14" s="191"/>
    </row>
    <row r="15" spans="1:17" ht="14.25" customHeight="1" x14ac:dyDescent="0.25">
      <c r="A15" s="123">
        <v>77.099999999999994</v>
      </c>
      <c r="B15" s="22" t="s">
        <v>49</v>
      </c>
      <c r="C15" s="23">
        <v>2010</v>
      </c>
      <c r="D15" s="95">
        <v>29</v>
      </c>
      <c r="E15" s="105">
        <v>32</v>
      </c>
      <c r="F15" s="67">
        <v>-35</v>
      </c>
      <c r="G15" s="29">
        <f>IF(MAX(D15:D17)&lt;0,0,MAX(D15:F15))</f>
        <v>32</v>
      </c>
      <c r="H15" s="109">
        <v>32</v>
      </c>
      <c r="I15" s="105">
        <v>40</v>
      </c>
      <c r="J15" s="105">
        <v>43</v>
      </c>
      <c r="K15" s="66">
        <v>-46</v>
      </c>
      <c r="L15" s="29">
        <f t="shared" si="2"/>
        <v>43</v>
      </c>
      <c r="M15" s="110">
        <f>SUM(L15,G15)</f>
        <v>75</v>
      </c>
      <c r="N15" s="32">
        <f t="shared" ref="N15:N16" si="4">IF(ISNUMBER(A15), (IF(193.609&lt; A15,M15, TRUNC(10^(0.722762521*((LOG((A15/193.609)/LOG(10))*(LOG((A15/193.609)/LOG(10)))))),4)*M15)), 0)</f>
        <v>97.86</v>
      </c>
      <c r="O15" s="33">
        <f t="shared" si="3"/>
        <v>97.86</v>
      </c>
      <c r="P15" s="189"/>
      <c r="Q15" s="192"/>
    </row>
    <row r="16" spans="1:17" ht="14.25" customHeight="1" thickBot="1" x14ac:dyDescent="0.3">
      <c r="A16" s="126">
        <v>63</v>
      </c>
      <c r="B16" s="34" t="s">
        <v>50</v>
      </c>
      <c r="C16" s="35">
        <v>2009</v>
      </c>
      <c r="D16" s="100">
        <v>50</v>
      </c>
      <c r="E16" s="107">
        <v>53</v>
      </c>
      <c r="F16" s="106">
        <v>55</v>
      </c>
      <c r="G16" s="29">
        <f>IF(MAX(D16:D17)&lt;0,0,MAX(D16:F16))</f>
        <v>55</v>
      </c>
      <c r="H16" s="106">
        <v>43</v>
      </c>
      <c r="I16" s="107">
        <v>60</v>
      </c>
      <c r="J16" s="107">
        <v>63</v>
      </c>
      <c r="K16" s="66">
        <v>-66</v>
      </c>
      <c r="L16" s="29">
        <f t="shared" si="2"/>
        <v>63</v>
      </c>
      <c r="M16" s="110">
        <f>SUM(L16,G16)</f>
        <v>118</v>
      </c>
      <c r="N16" s="32">
        <f t="shared" si="4"/>
        <v>175.2654</v>
      </c>
      <c r="O16" s="33">
        <f t="shared" si="3"/>
        <v>175.2654</v>
      </c>
      <c r="P16" s="190"/>
      <c r="Q16" s="193"/>
    </row>
    <row r="17" spans="1:17" ht="19.5" thickTop="1" thickBot="1" x14ac:dyDescent="0.3">
      <c r="A17" s="176" t="s">
        <v>77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20">
        <f>SUM(O18:O21)-MIN(O18:O21)</f>
        <v>380.61920000000003</v>
      </c>
      <c r="Q17" s="122">
        <f>RANK(P17,P7:P43)</f>
        <v>8</v>
      </c>
    </row>
    <row r="18" spans="1:17" ht="14.25" customHeight="1" thickTop="1" x14ac:dyDescent="0.25">
      <c r="A18" s="123">
        <v>48.2</v>
      </c>
      <c r="B18" s="22" t="s">
        <v>51</v>
      </c>
      <c r="C18" s="23">
        <v>2010</v>
      </c>
      <c r="D18" s="95">
        <v>25</v>
      </c>
      <c r="E18" s="105">
        <v>27</v>
      </c>
      <c r="F18" s="109">
        <v>29</v>
      </c>
      <c r="G18" s="29">
        <f>IF(MAX(D18:D21)&lt;0,0,MAX(D18:F18))</f>
        <v>29</v>
      </c>
      <c r="H18" s="109">
        <v>29</v>
      </c>
      <c r="I18" s="105">
        <v>31</v>
      </c>
      <c r="J18" s="105">
        <v>34</v>
      </c>
      <c r="K18" s="111">
        <v>37</v>
      </c>
      <c r="L18" s="29">
        <f t="shared" ref="L18:L21" si="5">IF(MAX(I18:I21)&lt;0,0,MAX(I18:K18))</f>
        <v>37</v>
      </c>
      <c r="M18" s="110">
        <f t="shared" ref="M18:M21" si="6">SUM(L18,G18)</f>
        <v>66</v>
      </c>
      <c r="N18" s="32">
        <f>IF(ISNUMBER(A18), (IF(193.609&lt; A18,M18, TRUNC(10^(0.722762521*((LOG((A18/193.609)/LOG(10))*(LOG((A18/193.609)/LOG(10)))))),4)*M18)), 0)</f>
        <v>121.0902</v>
      </c>
      <c r="O18" s="33">
        <f t="shared" ref="O18:O21" si="7">SUM(N18)</f>
        <v>121.0902</v>
      </c>
      <c r="P18" s="188"/>
      <c r="Q18" s="191"/>
    </row>
    <row r="19" spans="1:17" ht="14.25" customHeight="1" x14ac:dyDescent="0.25">
      <c r="A19" s="123">
        <v>44.2</v>
      </c>
      <c r="B19" s="22" t="s">
        <v>52</v>
      </c>
      <c r="C19" s="23">
        <v>2009</v>
      </c>
      <c r="D19" s="95">
        <v>26</v>
      </c>
      <c r="E19" s="105">
        <v>28</v>
      </c>
      <c r="F19" s="109">
        <v>30</v>
      </c>
      <c r="G19" s="29">
        <f>IF(MAX(D19:D22)&lt;0,0,MAX(D19:F19))</f>
        <v>30</v>
      </c>
      <c r="H19" s="109">
        <v>32</v>
      </c>
      <c r="I19" s="105">
        <v>34</v>
      </c>
      <c r="J19" s="105">
        <v>40</v>
      </c>
      <c r="K19" s="67">
        <v>-42</v>
      </c>
      <c r="L19" s="29">
        <f t="shared" si="5"/>
        <v>40</v>
      </c>
      <c r="M19" s="110">
        <f t="shared" si="6"/>
        <v>70</v>
      </c>
      <c r="N19" s="32">
        <f t="shared" ref="N19:N21" si="8">IF(ISNUMBER(A19), (IF(193.609&lt; A19,M19, TRUNC(10^(0.722762521*((LOG((A19/193.609)/LOG(10))*(LOG((A19/193.609)/LOG(10)))))),4)*M19)), 0)</f>
        <v>138.845</v>
      </c>
      <c r="O19" s="33">
        <f t="shared" si="7"/>
        <v>138.845</v>
      </c>
      <c r="P19" s="189"/>
      <c r="Q19" s="192"/>
    </row>
    <row r="20" spans="1:17" ht="14.25" customHeight="1" x14ac:dyDescent="0.25">
      <c r="A20" s="123">
        <v>117.6</v>
      </c>
      <c r="B20" s="22" t="s">
        <v>53</v>
      </c>
      <c r="C20" s="23">
        <v>2010</v>
      </c>
      <c r="D20" s="95">
        <v>43</v>
      </c>
      <c r="E20" s="105">
        <v>47</v>
      </c>
      <c r="F20" s="109">
        <v>50</v>
      </c>
      <c r="G20" s="29">
        <f>IF(MAX(D20:D23)&lt;0,0,MAX(D20:F20))</f>
        <v>50</v>
      </c>
      <c r="H20" s="109">
        <v>32</v>
      </c>
      <c r="I20" s="105">
        <v>55</v>
      </c>
      <c r="J20" s="105">
        <v>58</v>
      </c>
      <c r="K20" s="111">
        <v>60</v>
      </c>
      <c r="L20" s="29">
        <f t="shared" si="5"/>
        <v>60</v>
      </c>
      <c r="M20" s="110">
        <f t="shared" si="6"/>
        <v>110</v>
      </c>
      <c r="N20" s="32">
        <f t="shared" si="8"/>
        <v>118.92099999999999</v>
      </c>
      <c r="O20" s="33">
        <f t="shared" si="7"/>
        <v>118.92099999999999</v>
      </c>
      <c r="P20" s="189"/>
      <c r="Q20" s="192"/>
    </row>
    <row r="21" spans="1:17" ht="14.25" customHeight="1" thickBot="1" x14ac:dyDescent="0.3">
      <c r="A21" s="126">
        <v>72.3</v>
      </c>
      <c r="B21" s="34" t="s">
        <v>74</v>
      </c>
      <c r="C21" s="35">
        <v>2009</v>
      </c>
      <c r="D21" s="100">
        <v>39</v>
      </c>
      <c r="E21" s="107">
        <v>-42</v>
      </c>
      <c r="F21" s="70">
        <v>-42</v>
      </c>
      <c r="G21" s="29">
        <f>IF(MAX(D21:D22)&lt;0,0,MAX(D21:F21))</f>
        <v>39</v>
      </c>
      <c r="H21" s="106">
        <v>43</v>
      </c>
      <c r="I21" s="107">
        <v>44</v>
      </c>
      <c r="J21" s="107">
        <v>47</v>
      </c>
      <c r="K21" s="111">
        <v>50</v>
      </c>
      <c r="L21" s="29">
        <f t="shared" si="5"/>
        <v>50</v>
      </c>
      <c r="M21" s="110">
        <f t="shared" si="6"/>
        <v>89</v>
      </c>
      <c r="N21" s="32">
        <f t="shared" si="8"/>
        <v>120.68400000000001</v>
      </c>
      <c r="O21" s="33">
        <f t="shared" si="7"/>
        <v>120.68400000000001</v>
      </c>
      <c r="P21" s="190"/>
      <c r="Q21" s="193"/>
    </row>
    <row r="22" spans="1:17" ht="19.5" thickTop="1" thickBot="1" x14ac:dyDescent="0.3">
      <c r="A22" s="176" t="s">
        <v>78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20">
        <f>SUM(O23:O26)-MIN(O23:O26)</f>
        <v>491.18099999999998</v>
      </c>
      <c r="Q22" s="122">
        <f>RANK(P22,P7:P43)</f>
        <v>3</v>
      </c>
    </row>
    <row r="23" spans="1:17" ht="14.25" customHeight="1" thickTop="1" x14ac:dyDescent="0.25">
      <c r="A23" s="123">
        <v>75.3</v>
      </c>
      <c r="B23" s="22" t="s">
        <v>54</v>
      </c>
      <c r="C23" s="23">
        <v>2009</v>
      </c>
      <c r="D23" s="95">
        <v>64</v>
      </c>
      <c r="E23" s="66">
        <v>-67</v>
      </c>
      <c r="F23" s="109">
        <v>67</v>
      </c>
      <c r="G23" s="29">
        <f>IF(MAX(D23:D26)&lt;0,0,MAX(D23:F23))</f>
        <v>67</v>
      </c>
      <c r="H23" s="109">
        <v>29</v>
      </c>
      <c r="I23" s="105">
        <v>85</v>
      </c>
      <c r="J23" s="105">
        <v>90</v>
      </c>
      <c r="K23" s="111">
        <v>92</v>
      </c>
      <c r="L23" s="29">
        <f t="shared" ref="L23:L26" si="9">IF(MAX(I23:I26)&lt;0,0,MAX(I23:K23))</f>
        <v>92</v>
      </c>
      <c r="M23" s="110">
        <f t="shared" ref="M23:M26" si="10">SUM(L23,G23)</f>
        <v>159</v>
      </c>
      <c r="N23" s="32">
        <f>IF(ISNUMBER(A23), (IF(193.609&lt; A23,M23, TRUNC(10^(0.722762521*((LOG((A23/193.609)/LOG(10))*(LOG((A23/193.609)/LOG(10)))))),4)*M23)), 0)</f>
        <v>210.357</v>
      </c>
      <c r="O23" s="33">
        <f t="shared" ref="O23:O26" si="11">SUM(N23)</f>
        <v>210.357</v>
      </c>
      <c r="P23" s="188"/>
      <c r="Q23" s="191"/>
    </row>
    <row r="24" spans="1:17" ht="14.25" customHeight="1" x14ac:dyDescent="0.25">
      <c r="A24" s="123">
        <v>81.7</v>
      </c>
      <c r="B24" s="22" t="s">
        <v>55</v>
      </c>
      <c r="C24" s="23">
        <v>2011</v>
      </c>
      <c r="D24" s="95">
        <v>45</v>
      </c>
      <c r="E24" s="105">
        <v>47</v>
      </c>
      <c r="F24" s="67">
        <v>-50</v>
      </c>
      <c r="G24" s="29">
        <f>IF(MAX(D24:D31)&lt;0,0,MAX(D24:F24))</f>
        <v>47</v>
      </c>
      <c r="H24" s="109">
        <v>32</v>
      </c>
      <c r="I24" s="105">
        <v>58</v>
      </c>
      <c r="J24" s="105">
        <v>60</v>
      </c>
      <c r="K24" s="111">
        <v>62</v>
      </c>
      <c r="L24" s="29">
        <f t="shared" si="9"/>
        <v>62</v>
      </c>
      <c r="M24" s="110">
        <f t="shared" si="10"/>
        <v>109</v>
      </c>
      <c r="N24" s="32">
        <f t="shared" ref="N24:N26" si="12">IF(ISNUMBER(A24), (IF(193.609&lt; A24,M24, TRUNC(10^(0.722762521*((LOG((A24/193.609)/LOG(10))*(LOG((A24/193.609)/LOG(10)))))),4)*M24)), 0)</f>
        <v>137.68880000000001</v>
      </c>
      <c r="O24" s="33">
        <f t="shared" si="11"/>
        <v>137.68880000000001</v>
      </c>
      <c r="P24" s="189"/>
      <c r="Q24" s="192"/>
    </row>
    <row r="25" spans="1:17" ht="14.25" customHeight="1" x14ac:dyDescent="0.25">
      <c r="A25" s="123">
        <v>70.599999999999994</v>
      </c>
      <c r="B25" s="22" t="s">
        <v>67</v>
      </c>
      <c r="C25" s="23">
        <v>2009</v>
      </c>
      <c r="D25" s="95">
        <v>41</v>
      </c>
      <c r="E25" s="105">
        <v>43</v>
      </c>
      <c r="F25" s="67">
        <v>-46</v>
      </c>
      <c r="G25" s="29">
        <f>IF(MAX(D25:D32)&lt;0,0,MAX(D25:F25))</f>
        <v>43</v>
      </c>
      <c r="H25" s="109">
        <v>32</v>
      </c>
      <c r="I25" s="105">
        <v>55</v>
      </c>
      <c r="J25" s="105">
        <v>58</v>
      </c>
      <c r="K25" s="111">
        <v>61</v>
      </c>
      <c r="L25" s="29">
        <f t="shared" si="9"/>
        <v>61</v>
      </c>
      <c r="M25" s="110">
        <f t="shared" si="10"/>
        <v>104</v>
      </c>
      <c r="N25" s="32">
        <f t="shared" si="12"/>
        <v>143.1352</v>
      </c>
      <c r="O25" s="33">
        <f t="shared" si="11"/>
        <v>143.1352</v>
      </c>
      <c r="P25" s="189"/>
      <c r="Q25" s="192"/>
    </row>
    <row r="26" spans="1:17" ht="14.25" customHeight="1" thickBot="1" x14ac:dyDescent="0.3">
      <c r="A26" s="126">
        <v>45.7</v>
      </c>
      <c r="B26" s="34" t="s">
        <v>56</v>
      </c>
      <c r="C26" s="35">
        <v>2011</v>
      </c>
      <c r="D26" s="100">
        <v>26</v>
      </c>
      <c r="E26" s="107">
        <v>28</v>
      </c>
      <c r="F26" s="106">
        <v>30</v>
      </c>
      <c r="G26" s="29">
        <f>IF(MAX(D26:D31)&lt;0,0,MAX(D26:F26))</f>
        <v>30</v>
      </c>
      <c r="H26" s="106">
        <v>43</v>
      </c>
      <c r="I26" s="107">
        <v>37</v>
      </c>
      <c r="J26" s="107">
        <v>39</v>
      </c>
      <c r="K26" s="67">
        <v>-40</v>
      </c>
      <c r="L26" s="29">
        <f t="shared" si="9"/>
        <v>39</v>
      </c>
      <c r="M26" s="110">
        <f t="shared" si="10"/>
        <v>69</v>
      </c>
      <c r="N26" s="32">
        <f t="shared" si="12"/>
        <v>132.7353</v>
      </c>
      <c r="O26" s="33">
        <f t="shared" si="11"/>
        <v>132.7353</v>
      </c>
      <c r="P26" s="190"/>
      <c r="Q26" s="193"/>
    </row>
    <row r="27" spans="1:17" ht="19.5" thickTop="1" thickBot="1" x14ac:dyDescent="0.3">
      <c r="A27" s="176" t="s">
        <v>79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20">
        <f>SUM(O28:O30)</f>
        <v>404.0872</v>
      </c>
      <c r="Q27" s="122">
        <f>RANK(P27,P7:P43)</f>
        <v>6</v>
      </c>
    </row>
    <row r="28" spans="1:17" ht="14.25" customHeight="1" thickTop="1" x14ac:dyDescent="0.25">
      <c r="A28" s="123">
        <v>69.5</v>
      </c>
      <c r="B28" s="22" t="s">
        <v>57</v>
      </c>
      <c r="C28" s="23">
        <v>2010</v>
      </c>
      <c r="D28" s="95">
        <v>48</v>
      </c>
      <c r="E28" s="105">
        <v>50</v>
      </c>
      <c r="F28" s="67">
        <v>-52</v>
      </c>
      <c r="G28" s="29">
        <f>IF(MAX(D28:D31)&lt;0,0,MAX(D28:F28))</f>
        <v>50</v>
      </c>
      <c r="H28" s="109">
        <v>29</v>
      </c>
      <c r="I28" s="105">
        <v>48</v>
      </c>
      <c r="J28" s="105">
        <v>50</v>
      </c>
      <c r="K28" s="67">
        <v>-52</v>
      </c>
      <c r="L28" s="29">
        <f t="shared" ref="L28:L30" si="13">IF(MAX(I28:I31)&lt;0,0,MAX(I28:K28))</f>
        <v>50</v>
      </c>
      <c r="M28" s="110">
        <f t="shared" ref="M28:M30" si="14">SUM(L28,G28)</f>
        <v>100</v>
      </c>
      <c r="N28" s="32">
        <f>IF(ISNUMBER(A28), (IF(193.609&lt; A28,M28, TRUNC(10^(0.722762521*((LOG((A28/193.609)/LOG(10))*(LOG((A28/193.609)/LOG(10)))))),4)*M28)), 0)</f>
        <v>139.02000000000001</v>
      </c>
      <c r="O28" s="33">
        <f t="shared" ref="O28:O30" si="15">SUM(N28)</f>
        <v>139.02000000000001</v>
      </c>
      <c r="P28" s="188"/>
      <c r="Q28" s="191"/>
    </row>
    <row r="29" spans="1:17" ht="14.25" customHeight="1" x14ac:dyDescent="0.25">
      <c r="A29" s="123">
        <v>59.3</v>
      </c>
      <c r="B29" s="22" t="s">
        <v>58</v>
      </c>
      <c r="C29" s="23">
        <v>2010</v>
      </c>
      <c r="D29" s="95">
        <v>27</v>
      </c>
      <c r="E29" s="105">
        <v>29</v>
      </c>
      <c r="F29" s="109">
        <v>31</v>
      </c>
      <c r="G29" s="29">
        <f>IF(MAX(D29:D36)&lt;0,0,MAX(D29:F29))</f>
        <v>31</v>
      </c>
      <c r="H29" s="109">
        <v>32</v>
      </c>
      <c r="I29" s="105">
        <v>39</v>
      </c>
      <c r="J29" s="105">
        <v>41</v>
      </c>
      <c r="K29" s="67">
        <v>-44</v>
      </c>
      <c r="L29" s="29">
        <f t="shared" si="13"/>
        <v>41</v>
      </c>
      <c r="M29" s="110">
        <f t="shared" si="14"/>
        <v>72</v>
      </c>
      <c r="N29" s="32">
        <f t="shared" ref="N29:N30" si="16">IF(ISNUMBER(A29), (IF(193.609&lt; A29,M29, TRUNC(10^(0.722762521*((LOG((A29/193.609)/LOG(10))*(LOG((A29/193.609)/LOG(10)))))),4)*M29)), 0)</f>
        <v>111.7296</v>
      </c>
      <c r="O29" s="33">
        <f t="shared" si="15"/>
        <v>111.7296</v>
      </c>
      <c r="P29" s="189"/>
      <c r="Q29" s="192"/>
    </row>
    <row r="30" spans="1:17" ht="14.25" customHeight="1" thickBot="1" x14ac:dyDescent="0.3">
      <c r="A30" s="123">
        <v>43.4</v>
      </c>
      <c r="B30" s="22" t="s">
        <v>59</v>
      </c>
      <c r="C30" s="23">
        <v>2011</v>
      </c>
      <c r="D30" s="95">
        <v>30</v>
      </c>
      <c r="E30" s="105">
        <v>33</v>
      </c>
      <c r="F30" s="109">
        <v>35</v>
      </c>
      <c r="G30" s="29">
        <f>IF(MAX(D30:D37)&lt;0,0,MAX(D30:F30))</f>
        <v>35</v>
      </c>
      <c r="H30" s="109">
        <v>32</v>
      </c>
      <c r="I30" s="105">
        <v>37</v>
      </c>
      <c r="J30" s="105">
        <v>39</v>
      </c>
      <c r="K30" s="111">
        <v>41</v>
      </c>
      <c r="L30" s="29">
        <f t="shared" si="13"/>
        <v>41</v>
      </c>
      <c r="M30" s="110">
        <f t="shared" si="14"/>
        <v>76</v>
      </c>
      <c r="N30" s="32">
        <f t="shared" si="16"/>
        <v>153.33759999999998</v>
      </c>
      <c r="O30" s="33">
        <f t="shared" si="15"/>
        <v>153.33759999999998</v>
      </c>
      <c r="P30" s="190"/>
      <c r="Q30" s="193"/>
    </row>
    <row r="31" spans="1:17" ht="19.5" thickTop="1" thickBot="1" x14ac:dyDescent="0.3">
      <c r="A31" s="176" t="s">
        <v>81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20">
        <f>SUM(O32:O35)-MIN(O32:O35)</f>
        <v>550.08820000000003</v>
      </c>
      <c r="Q31" s="122">
        <f>RANK(P31,P7:P43)</f>
        <v>1</v>
      </c>
    </row>
    <row r="32" spans="1:17" ht="14.25" customHeight="1" thickTop="1" x14ac:dyDescent="0.25">
      <c r="A32" s="123">
        <v>63.8</v>
      </c>
      <c r="B32" s="22" t="s">
        <v>60</v>
      </c>
      <c r="C32" s="23">
        <v>2010</v>
      </c>
      <c r="D32" s="65">
        <v>-75</v>
      </c>
      <c r="E32" s="105">
        <v>75</v>
      </c>
      <c r="F32" s="109">
        <v>77</v>
      </c>
      <c r="G32" s="29">
        <f>IF(MAX(D32:D35)&lt;0,0,MAX(D32:F32))</f>
        <v>77</v>
      </c>
      <c r="H32" s="109">
        <v>29</v>
      </c>
      <c r="I32" s="66">
        <v>80</v>
      </c>
      <c r="J32" s="66">
        <v>0</v>
      </c>
      <c r="K32" s="30">
        <v>0</v>
      </c>
      <c r="L32" s="29">
        <f t="shared" ref="L32:L35" si="17">IF(MAX(I32:I35)&lt;0,0,MAX(I32:K32))</f>
        <v>80</v>
      </c>
      <c r="M32" s="110">
        <f t="shared" ref="M32:M35" si="18">SUM(L32,G32)</f>
        <v>157</v>
      </c>
      <c r="N32" s="32">
        <f>IF(ISNUMBER(A32), (IF(193.609&lt; A32,M32, TRUNC(10^(0.722762521*((LOG((A32/193.609)/LOG(10))*(LOG((A32/193.609)/LOG(10)))))),4)*M32)), 0)</f>
        <v>231.1354</v>
      </c>
      <c r="O32" s="33">
        <f t="shared" ref="O32:O35" si="19">SUM(N32)</f>
        <v>231.1354</v>
      </c>
      <c r="P32" s="188"/>
      <c r="Q32" s="191"/>
    </row>
    <row r="33" spans="1:17" ht="14.25" customHeight="1" x14ac:dyDescent="0.25">
      <c r="A33" s="123">
        <v>57.3</v>
      </c>
      <c r="B33" s="22" t="s">
        <v>61</v>
      </c>
      <c r="C33" s="23">
        <v>2009</v>
      </c>
      <c r="D33" s="95">
        <v>55</v>
      </c>
      <c r="E33" s="66">
        <v>-58</v>
      </c>
      <c r="F33" s="67">
        <v>-58</v>
      </c>
      <c r="G33" s="29">
        <f>IF(MAX(D33:D36)&lt;0,0,MAX(D33:F33))</f>
        <v>55</v>
      </c>
      <c r="H33" s="109">
        <v>32</v>
      </c>
      <c r="I33" s="66">
        <v>-68</v>
      </c>
      <c r="J33" s="66">
        <v>-68</v>
      </c>
      <c r="K33" s="111">
        <v>68</v>
      </c>
      <c r="L33" s="29">
        <f t="shared" si="17"/>
        <v>68</v>
      </c>
      <c r="M33" s="110">
        <f t="shared" si="18"/>
        <v>123</v>
      </c>
      <c r="N33" s="32">
        <f t="shared" ref="N33:N35" si="20">IF(ISNUMBER(A33), (IF(193.609&lt; A33,M33, TRUNC(10^(0.722762521*((LOG((A33/193.609)/LOG(10))*(LOG((A33/193.609)/LOG(10)))))),4)*M33)), 0)</f>
        <v>195.8775</v>
      </c>
      <c r="O33" s="33">
        <f t="shared" si="19"/>
        <v>195.8775</v>
      </c>
      <c r="P33" s="189"/>
      <c r="Q33" s="192"/>
    </row>
    <row r="34" spans="1:17" ht="14.25" customHeight="1" x14ac:dyDescent="0.25">
      <c r="A34" s="123">
        <v>49.8</v>
      </c>
      <c r="B34" s="22" t="s">
        <v>62</v>
      </c>
      <c r="C34" s="23">
        <v>2011</v>
      </c>
      <c r="D34" s="95">
        <v>25</v>
      </c>
      <c r="E34" s="105">
        <v>27</v>
      </c>
      <c r="F34" s="109">
        <v>29</v>
      </c>
      <c r="G34" s="29">
        <f>IF(MAX(D34:D37)&lt;0,0,MAX(D34:F34))</f>
        <v>29</v>
      </c>
      <c r="H34" s="109">
        <v>32</v>
      </c>
      <c r="I34" s="105">
        <v>35</v>
      </c>
      <c r="J34" s="105">
        <v>40</v>
      </c>
      <c r="K34" s="67">
        <v>-45</v>
      </c>
      <c r="L34" s="29">
        <f t="shared" si="17"/>
        <v>40</v>
      </c>
      <c r="M34" s="110">
        <f t="shared" si="18"/>
        <v>69</v>
      </c>
      <c r="N34" s="32">
        <f t="shared" si="20"/>
        <v>123.0753</v>
      </c>
      <c r="O34" s="33">
        <f t="shared" si="19"/>
        <v>123.0753</v>
      </c>
      <c r="P34" s="189"/>
      <c r="Q34" s="192"/>
    </row>
    <row r="35" spans="1:17" ht="14.25" customHeight="1" thickBot="1" x14ac:dyDescent="0.3">
      <c r="A35" s="126">
        <v>67.8</v>
      </c>
      <c r="B35" s="34" t="s">
        <v>63</v>
      </c>
      <c r="C35" s="35">
        <v>2011</v>
      </c>
      <c r="D35" s="68">
        <v>-25</v>
      </c>
      <c r="E35" s="107">
        <v>25</v>
      </c>
      <c r="F35" s="106">
        <v>27</v>
      </c>
      <c r="G35" s="29">
        <f>IF(MAX(D35:D42)&lt;0,0,MAX(D35:F35))</f>
        <v>27</v>
      </c>
      <c r="H35" s="106">
        <v>43</v>
      </c>
      <c r="I35" s="107">
        <v>30</v>
      </c>
      <c r="J35" s="107">
        <v>35</v>
      </c>
      <c r="K35" s="111">
        <v>40</v>
      </c>
      <c r="L35" s="29">
        <f t="shared" si="17"/>
        <v>40</v>
      </c>
      <c r="M35" s="110">
        <f t="shared" si="18"/>
        <v>67</v>
      </c>
      <c r="N35" s="32">
        <f t="shared" si="20"/>
        <v>94.657600000000002</v>
      </c>
      <c r="O35" s="33">
        <f t="shared" si="19"/>
        <v>94.657600000000002</v>
      </c>
      <c r="P35" s="190"/>
      <c r="Q35" s="193"/>
    </row>
    <row r="36" spans="1:17" ht="19.5" thickTop="1" thickBot="1" x14ac:dyDescent="0.3">
      <c r="A36" s="176" t="s">
        <v>80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20">
        <f>SUM(O37:O39)</f>
        <v>470.221</v>
      </c>
      <c r="Q36" s="122">
        <f>RANK(P36,P7:P44)</f>
        <v>4</v>
      </c>
    </row>
    <row r="37" spans="1:17" ht="14.25" customHeight="1" thickTop="1" x14ac:dyDescent="0.25">
      <c r="A37" s="123">
        <v>87.8</v>
      </c>
      <c r="B37" s="22" t="s">
        <v>64</v>
      </c>
      <c r="C37" s="23">
        <v>2011</v>
      </c>
      <c r="D37" s="95">
        <v>40</v>
      </c>
      <c r="E37" s="105">
        <v>42</v>
      </c>
      <c r="F37" s="109">
        <v>44</v>
      </c>
      <c r="G37" s="29">
        <f>IF(MAX(D37:D39)&lt;0,0,MAX(D37:F37))</f>
        <v>44</v>
      </c>
      <c r="H37" s="109">
        <v>29</v>
      </c>
      <c r="I37" s="105">
        <v>59</v>
      </c>
      <c r="J37" s="105">
        <v>61</v>
      </c>
      <c r="K37" s="105">
        <v>63</v>
      </c>
      <c r="L37" s="29">
        <f t="shared" ref="L37:L39" si="21">IF(MAX(I37:I40)&lt;0,0,MAX(I37:K37))</f>
        <v>63</v>
      </c>
      <c r="M37" s="110">
        <f t="shared" ref="M37:M39" si="22">SUM(L37,G37)</f>
        <v>107</v>
      </c>
      <c r="N37" s="32">
        <f>IF(ISNUMBER(A37), (IF(193.609&lt; A37,M37, TRUNC(10^(0.722762521*((LOG((A37/193.609)/LOG(10))*(LOG((A37/193.609)/LOG(10)))))),4)*M37)), 0)</f>
        <v>130.19760000000002</v>
      </c>
      <c r="O37" s="33">
        <f t="shared" ref="O37:O39" si="23">SUM(N37)</f>
        <v>130.19760000000002</v>
      </c>
      <c r="P37" s="188"/>
      <c r="Q37" s="191"/>
    </row>
    <row r="38" spans="1:17" ht="14.25" customHeight="1" x14ac:dyDescent="0.25">
      <c r="A38" s="123">
        <v>47.3</v>
      </c>
      <c r="B38" s="22" t="s">
        <v>65</v>
      </c>
      <c r="C38" s="23">
        <v>2011</v>
      </c>
      <c r="D38" s="95">
        <v>30</v>
      </c>
      <c r="E38" s="105">
        <v>36</v>
      </c>
      <c r="F38" s="109">
        <v>40</v>
      </c>
      <c r="G38" s="29">
        <f>IF(MAX(D38:D40)&lt;0,0,MAX(D38:F38))</f>
        <v>40</v>
      </c>
      <c r="H38" s="109">
        <v>32</v>
      </c>
      <c r="I38" s="105">
        <v>51</v>
      </c>
      <c r="J38" s="66">
        <v>-54</v>
      </c>
      <c r="K38" s="105">
        <v>54</v>
      </c>
      <c r="L38" s="29">
        <f t="shared" si="21"/>
        <v>54</v>
      </c>
      <c r="M38" s="110">
        <f t="shared" si="22"/>
        <v>94</v>
      </c>
      <c r="N38" s="32">
        <f t="shared" ref="N38:N39" si="24">IF(ISNUMBER(A38), (IF(193.609&lt; A38,M38, TRUNC(10^(0.722762521*((LOG((A38/193.609)/LOG(10))*(LOG((A38/193.609)/LOG(10)))))),4)*M38)), 0)</f>
        <v>175.3382</v>
      </c>
      <c r="O38" s="33">
        <f t="shared" si="23"/>
        <v>175.3382</v>
      </c>
      <c r="P38" s="189"/>
      <c r="Q38" s="192"/>
    </row>
    <row r="39" spans="1:17" ht="14.25" customHeight="1" thickBot="1" x14ac:dyDescent="0.3">
      <c r="A39" s="126">
        <v>67.3</v>
      </c>
      <c r="B39" s="34" t="s">
        <v>66</v>
      </c>
      <c r="C39" s="35">
        <v>2010</v>
      </c>
      <c r="D39" s="100">
        <v>48</v>
      </c>
      <c r="E39" s="107">
        <v>50</v>
      </c>
      <c r="F39" s="70">
        <v>-52</v>
      </c>
      <c r="G39" s="29">
        <f>IF(MAX(D39:D40)&lt;0,0,MAX(D39:F39))</f>
        <v>50</v>
      </c>
      <c r="H39" s="106">
        <v>43</v>
      </c>
      <c r="I39" s="107">
        <v>60</v>
      </c>
      <c r="J39" s="107">
        <v>63</v>
      </c>
      <c r="K39" s="107">
        <v>66</v>
      </c>
      <c r="L39" s="29">
        <f t="shared" si="21"/>
        <v>66</v>
      </c>
      <c r="M39" s="110">
        <f t="shared" si="22"/>
        <v>116</v>
      </c>
      <c r="N39" s="32">
        <f t="shared" si="24"/>
        <v>164.68520000000001</v>
      </c>
      <c r="O39" s="33">
        <f t="shared" si="23"/>
        <v>164.68520000000001</v>
      </c>
      <c r="P39" s="190"/>
      <c r="Q39" s="193"/>
    </row>
    <row r="40" spans="1:17" ht="19.5" thickTop="1" thickBot="1" x14ac:dyDescent="0.3">
      <c r="A40" s="176" t="s">
        <v>82</v>
      </c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20">
        <f>SUM(O41:O43)</f>
        <v>436.44839999999999</v>
      </c>
      <c r="Q40" s="122">
        <f>RANK(P40,P7:P44)</f>
        <v>5</v>
      </c>
    </row>
    <row r="41" spans="1:17" ht="14.25" customHeight="1" thickTop="1" x14ac:dyDescent="0.25">
      <c r="A41" s="123">
        <v>40.6</v>
      </c>
      <c r="B41" s="22" t="s">
        <v>68</v>
      </c>
      <c r="C41" s="23">
        <v>2011</v>
      </c>
      <c r="D41" s="95">
        <v>28</v>
      </c>
      <c r="E41" s="105">
        <v>30</v>
      </c>
      <c r="F41" s="109">
        <v>32</v>
      </c>
      <c r="G41" s="29">
        <f>IF(MAX(D41:D43)&lt;0,0,MAX(D41:F41))</f>
        <v>32</v>
      </c>
      <c r="H41" s="109">
        <v>29</v>
      </c>
      <c r="I41" s="105">
        <v>38</v>
      </c>
      <c r="J41" s="66">
        <v>-40</v>
      </c>
      <c r="K41" s="105">
        <v>40</v>
      </c>
      <c r="L41" s="29">
        <f t="shared" ref="L41:L43" si="25">IF(MAX(I41:I44)&lt;0,0,MAX(I41:K41))</f>
        <v>40</v>
      </c>
      <c r="M41" s="110">
        <f t="shared" ref="M41:M43" si="26">SUM(L41,G41)</f>
        <v>72</v>
      </c>
      <c r="N41" s="32">
        <f>IF(ISNUMBER(A41), (IF(193.609&lt; A41,M41, TRUNC(10^(0.722762521*((LOG((A41/193.609)/LOG(10))*(LOG((A41/193.609)/LOG(10)))))),4)*M41)), 0)</f>
        <v>154.8648</v>
      </c>
      <c r="O41" s="33">
        <f t="shared" ref="O41:O43" si="27">SUM(N41)</f>
        <v>154.8648</v>
      </c>
      <c r="P41" s="188"/>
      <c r="Q41" s="191"/>
    </row>
    <row r="42" spans="1:17" ht="14.25" customHeight="1" x14ac:dyDescent="0.25">
      <c r="A42" s="123">
        <v>68.400000000000006</v>
      </c>
      <c r="B42" s="22" t="s">
        <v>69</v>
      </c>
      <c r="C42" s="23">
        <v>2009</v>
      </c>
      <c r="D42" s="95">
        <v>40</v>
      </c>
      <c r="E42" s="105">
        <v>42</v>
      </c>
      <c r="F42" s="67">
        <v>-44</v>
      </c>
      <c r="G42" s="29">
        <f>IF(MAX(D42:D46)&lt;0,0,MAX(D42:F42))</f>
        <v>42</v>
      </c>
      <c r="H42" s="109">
        <v>32</v>
      </c>
      <c r="I42" s="105">
        <v>52</v>
      </c>
      <c r="J42" s="105">
        <v>55</v>
      </c>
      <c r="K42" s="105">
        <v>56</v>
      </c>
      <c r="L42" s="29">
        <f t="shared" si="25"/>
        <v>56</v>
      </c>
      <c r="M42" s="110">
        <f t="shared" si="26"/>
        <v>98</v>
      </c>
      <c r="N42" s="32">
        <f t="shared" ref="N42:N43" si="28">IF(ISNUMBER(A42), (IF(193.609&lt; A42,M42, TRUNC(10^(0.722762521*((LOG((A42/193.609)/LOG(10))*(LOG((A42/193.609)/LOG(10)))))),4)*M42)), 0)</f>
        <v>137.6508</v>
      </c>
      <c r="O42" s="33">
        <f t="shared" si="27"/>
        <v>137.6508</v>
      </c>
      <c r="P42" s="189"/>
      <c r="Q42" s="192"/>
    </row>
    <row r="43" spans="1:17" ht="14.25" customHeight="1" thickBot="1" x14ac:dyDescent="0.3">
      <c r="A43" s="126">
        <v>84.5</v>
      </c>
      <c r="B43" s="34" t="s">
        <v>70</v>
      </c>
      <c r="C43" s="35">
        <v>2010</v>
      </c>
      <c r="D43" s="100">
        <v>-50</v>
      </c>
      <c r="E43" s="69">
        <v>-50</v>
      </c>
      <c r="F43" s="106">
        <v>50</v>
      </c>
      <c r="G43" s="29">
        <f>IF(MAX(D43:D46)&lt;0,0,MAX(D43:F43))</f>
        <v>50</v>
      </c>
      <c r="H43" s="106">
        <v>43</v>
      </c>
      <c r="I43" s="107">
        <v>55</v>
      </c>
      <c r="J43" s="107">
        <v>60</v>
      </c>
      <c r="K43" s="107">
        <v>66</v>
      </c>
      <c r="L43" s="29">
        <f t="shared" si="25"/>
        <v>66</v>
      </c>
      <c r="M43" s="110">
        <f t="shared" si="26"/>
        <v>116</v>
      </c>
      <c r="N43" s="32">
        <f t="shared" si="28"/>
        <v>143.93279999999999</v>
      </c>
      <c r="O43" s="33">
        <f t="shared" si="27"/>
        <v>143.93279999999999</v>
      </c>
      <c r="P43" s="190"/>
      <c r="Q43" s="193"/>
    </row>
    <row r="44" spans="1:17" ht="14.25" customHeight="1" thickTop="1" thickBot="1" x14ac:dyDescent="0.3">
      <c r="A44" s="176" t="s">
        <v>71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20"/>
      <c r="Q44" s="122"/>
    </row>
    <row r="45" spans="1:17" ht="14.25" customHeight="1" thickTop="1" x14ac:dyDescent="0.25">
      <c r="A45" s="123">
        <v>59</v>
      </c>
      <c r="B45" s="22" t="s">
        <v>72</v>
      </c>
      <c r="C45" s="23">
        <v>2010</v>
      </c>
      <c r="D45" s="95">
        <v>25</v>
      </c>
      <c r="E45" s="66">
        <v>-27</v>
      </c>
      <c r="F45" s="109">
        <v>27</v>
      </c>
      <c r="G45" s="29">
        <f>IF(MAX(D45:D46)&lt;0,0,MAX(D45:F45))</f>
        <v>27</v>
      </c>
      <c r="H45" s="109">
        <v>29</v>
      </c>
      <c r="I45" s="105">
        <v>30</v>
      </c>
      <c r="J45" s="105">
        <v>35</v>
      </c>
      <c r="K45" s="66">
        <v>-40</v>
      </c>
      <c r="L45" s="29">
        <f t="shared" ref="L45:L46" si="29">IF(MAX(I45:I48)&lt;0,0,MAX(I45:K45))</f>
        <v>35</v>
      </c>
      <c r="M45" s="110">
        <f t="shared" ref="M45:M46" si="30">SUM(L45,G45)</f>
        <v>62</v>
      </c>
      <c r="N45" s="32">
        <f>IF(ISNUMBER(A45), (IF(193.609&lt; A45,M45, TRUNC(10^(0.722762521*((LOG((A45/193.609)/LOG(10))*(LOG((A45/193.609)/LOG(10)))))),4)*M45)), 0)</f>
        <v>96.577400000000011</v>
      </c>
      <c r="O45" s="33">
        <f t="shared" ref="O45:O46" si="31">SUM(N45)</f>
        <v>96.577400000000011</v>
      </c>
      <c r="P45" s="188"/>
      <c r="Q45" s="191"/>
    </row>
    <row r="46" spans="1:17" ht="14.25" customHeight="1" thickBot="1" x14ac:dyDescent="0.3">
      <c r="A46" s="132">
        <v>73</v>
      </c>
      <c r="B46" s="133" t="s">
        <v>73</v>
      </c>
      <c r="C46" s="134">
        <v>2008</v>
      </c>
      <c r="D46" s="156">
        <v>25</v>
      </c>
      <c r="E46" s="157">
        <v>-30</v>
      </c>
      <c r="F46" s="158">
        <v>30</v>
      </c>
      <c r="G46" s="159">
        <f>IF(MAX(D46:D50)&lt;0,0,MAX(D46:F46))</f>
        <v>30</v>
      </c>
      <c r="H46" s="158">
        <v>32</v>
      </c>
      <c r="I46" s="160">
        <v>30</v>
      </c>
      <c r="J46" s="160">
        <v>34</v>
      </c>
      <c r="K46" s="160">
        <v>37</v>
      </c>
      <c r="L46" s="159">
        <f t="shared" si="29"/>
        <v>37</v>
      </c>
      <c r="M46" s="161">
        <f t="shared" si="30"/>
        <v>67</v>
      </c>
      <c r="N46" s="147">
        <f t="shared" ref="N46" si="32">IF(ISNUMBER(A46), (IF(193.609&lt; A46,M46, TRUNC(10^(0.722762521*((LOG((A46/193.609)/LOG(10))*(LOG((A46/193.609)/LOG(10)))))),4)*M46)), 0)</f>
        <v>90.316000000000003</v>
      </c>
      <c r="O46" s="162">
        <f t="shared" si="31"/>
        <v>90.316000000000003</v>
      </c>
      <c r="P46" s="194"/>
      <c r="Q46" s="195"/>
    </row>
    <row r="47" spans="1:17" x14ac:dyDescent="0.25">
      <c r="A47" s="5"/>
      <c r="B47" s="5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4"/>
    </row>
    <row r="48" spans="1:17" x14ac:dyDescent="0.25">
      <c r="A48" s="56" t="s">
        <v>19</v>
      </c>
      <c r="B48" s="56"/>
      <c r="C48" s="5" t="s">
        <v>20</v>
      </c>
      <c r="D48" s="173" t="s">
        <v>87</v>
      </c>
      <c r="E48" s="173"/>
      <c r="F48" s="173"/>
      <c r="G48" s="173"/>
    </row>
    <row r="49" spans="1:7" x14ac:dyDescent="0.25">
      <c r="A49" s="5"/>
      <c r="B49" s="5"/>
      <c r="C49" s="5" t="s">
        <v>21</v>
      </c>
      <c r="D49" s="5" t="s">
        <v>85</v>
      </c>
      <c r="E49" s="5"/>
      <c r="F49" s="5"/>
      <c r="G49" s="5"/>
    </row>
    <row r="50" spans="1:7" x14ac:dyDescent="0.25">
      <c r="B50" s="112"/>
      <c r="C50" t="s">
        <v>86</v>
      </c>
      <c r="D50" s="112"/>
      <c r="E50" s="112"/>
      <c r="F50" s="112"/>
      <c r="G50" s="112"/>
    </row>
  </sheetData>
  <mergeCells count="33">
    <mergeCell ref="A7:O7"/>
    <mergeCell ref="P8:P11"/>
    <mergeCell ref="A1:Q1"/>
    <mergeCell ref="P28:P30"/>
    <mergeCell ref="Q28:Q30"/>
    <mergeCell ref="P18:P21"/>
    <mergeCell ref="Q18:Q21"/>
    <mergeCell ref="A22:O22"/>
    <mergeCell ref="P23:P26"/>
    <mergeCell ref="Q23:Q26"/>
    <mergeCell ref="P14:P16"/>
    <mergeCell ref="Q14:Q16"/>
    <mergeCell ref="A17:O17"/>
    <mergeCell ref="Q5:Q6"/>
    <mergeCell ref="D5:G5"/>
    <mergeCell ref="H5:L5"/>
    <mergeCell ref="A13:O13"/>
    <mergeCell ref="P5:P6"/>
    <mergeCell ref="D48:G48"/>
    <mergeCell ref="P41:P43"/>
    <mergeCell ref="Q41:Q43"/>
    <mergeCell ref="Q8:Q11"/>
    <mergeCell ref="A27:O27"/>
    <mergeCell ref="A44:O44"/>
    <mergeCell ref="P45:P46"/>
    <mergeCell ref="Q45:Q46"/>
    <mergeCell ref="Q32:Q35"/>
    <mergeCell ref="A36:O36"/>
    <mergeCell ref="P37:P39"/>
    <mergeCell ref="Q37:Q39"/>
    <mergeCell ref="A40:O40"/>
    <mergeCell ref="A31:O31"/>
    <mergeCell ref="P32:P35"/>
  </mergeCells>
  <conditionalFormatting sqref="D14:F16 H14:J16">
    <cfRule type="cellIs" dxfId="33" priority="52" operator="lessThan">
      <formula>0</formula>
    </cfRule>
    <cfRule type="cellIs" dxfId="32" priority="51" operator="lessThan">
      <formula>0</formula>
    </cfRule>
  </conditionalFormatting>
  <conditionalFormatting sqref="D18:F21 H18:J21">
    <cfRule type="cellIs" dxfId="31" priority="46" operator="lessThan">
      <formula>0</formula>
    </cfRule>
    <cfRule type="cellIs" dxfId="30" priority="45" operator="lessThan">
      <formula>0</formula>
    </cfRule>
  </conditionalFormatting>
  <conditionalFormatting sqref="D23:F26 H23:J26">
    <cfRule type="cellIs" dxfId="29" priority="40" operator="lessThan">
      <formula>0</formula>
    </cfRule>
    <cfRule type="cellIs" dxfId="28" priority="39" operator="lessThan">
      <formula>0</formula>
    </cfRule>
  </conditionalFormatting>
  <conditionalFormatting sqref="D28:F30 H28:J30">
    <cfRule type="cellIs" dxfId="27" priority="17" operator="lessThan">
      <formula>0</formula>
    </cfRule>
    <cfRule type="cellIs" dxfId="26" priority="18" operator="lessThan">
      <formula>0</formula>
    </cfRule>
  </conditionalFormatting>
  <conditionalFormatting sqref="D32:F35 H32:J35">
    <cfRule type="cellIs" dxfId="25" priority="34" operator="lessThan">
      <formula>0</formula>
    </cfRule>
    <cfRule type="cellIs" dxfId="24" priority="33" operator="lessThan">
      <formula>0</formula>
    </cfRule>
  </conditionalFormatting>
  <conditionalFormatting sqref="D37:F39 H37:K39">
    <cfRule type="cellIs" dxfId="23" priority="28" operator="lessThan">
      <formula>0</formula>
    </cfRule>
    <cfRule type="cellIs" dxfId="22" priority="27" operator="lessThan">
      <formula>0</formula>
    </cfRule>
  </conditionalFormatting>
  <conditionalFormatting sqref="D41:F43 H41:K43">
    <cfRule type="cellIs" dxfId="21" priority="22" operator="lessThan">
      <formula>0</formula>
    </cfRule>
    <cfRule type="cellIs" dxfId="20" priority="21" operator="lessThan">
      <formula>0</formula>
    </cfRule>
  </conditionalFormatting>
  <conditionalFormatting sqref="D45:F46 H45:K46">
    <cfRule type="cellIs" dxfId="19" priority="13" operator="lessThan">
      <formula>0</formula>
    </cfRule>
    <cfRule type="cellIs" dxfId="18" priority="14" operator="lessThan">
      <formula>0</formula>
    </cfRule>
  </conditionalFormatting>
  <conditionalFormatting sqref="H9:J10">
    <cfRule type="cellIs" dxfId="17" priority="69" operator="lessThan">
      <formula>0</formula>
    </cfRule>
    <cfRule type="cellIs" dxfId="16" priority="70" operator="lessThan">
      <formula>0</formula>
    </cfRule>
  </conditionalFormatting>
  <conditionalFormatting sqref="H8:K8 D8:F12">
    <cfRule type="cellIs" dxfId="15" priority="65" operator="lessThan">
      <formula>0</formula>
    </cfRule>
    <cfRule type="cellIs" dxfId="14" priority="66" operator="lessThan">
      <formula>0</formula>
    </cfRule>
  </conditionalFormatting>
  <conditionalFormatting sqref="H11:K12">
    <cfRule type="cellIs" dxfId="13" priority="72" operator="lessThan">
      <formula>0</formula>
    </cfRule>
    <cfRule type="cellIs" dxfId="12" priority="71" operator="lessThan">
      <formula>0</formula>
    </cfRule>
  </conditionalFormatting>
  <conditionalFormatting sqref="K10">
    <cfRule type="cellIs" dxfId="11" priority="2" operator="lessThan">
      <formula>0</formula>
    </cfRule>
    <cfRule type="cellIs" dxfId="10" priority="1" operator="lessThan">
      <formula>0</formula>
    </cfRule>
  </conditionalFormatting>
  <conditionalFormatting sqref="K15:K16">
    <cfRule type="cellIs" dxfId="9" priority="8" operator="lessThan">
      <formula>0</formula>
    </cfRule>
    <cfRule type="cellIs" dxfId="8" priority="7" operator="lessThan">
      <formula>0</formula>
    </cfRule>
  </conditionalFormatting>
  <conditionalFormatting sqref="K19">
    <cfRule type="cellIs" dxfId="7" priority="12" operator="lessThan">
      <formula>0</formula>
    </cfRule>
    <cfRule type="cellIs" dxfId="6" priority="11" operator="lessThan">
      <formula>0</formula>
    </cfRule>
  </conditionalFormatting>
  <conditionalFormatting sqref="K26">
    <cfRule type="cellIs" dxfId="5" priority="10" operator="lessThan">
      <formula>0</formula>
    </cfRule>
    <cfRule type="cellIs" dxfId="4" priority="9" operator="lessThan">
      <formula>0</formula>
    </cfRule>
  </conditionalFormatting>
  <conditionalFormatting sqref="K28:K29">
    <cfRule type="cellIs" dxfId="3" priority="6" operator="lessThan">
      <formula>0</formula>
    </cfRule>
    <cfRule type="cellIs" dxfId="2" priority="5" operator="lessThan">
      <formula>0</formula>
    </cfRule>
  </conditionalFormatting>
  <conditionalFormatting sqref="K34">
    <cfRule type="cellIs" dxfId="1" priority="4" operator="lessThan">
      <formula>0</formula>
    </cfRule>
    <cfRule type="cellIs" dxfId="0" priority="3" operator="lessThan">
      <formula>0</formula>
    </cfRule>
  </conditionalFormatting>
  <pageMargins left="0.7" right="0.7" top="0.78749999999999998" bottom="0.78749999999999998" header="0.51180555555555496" footer="0.51180555555555496"/>
  <pageSetup paperSize="9" firstPageNumber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Mladší žáci</vt:lpstr>
      <vt:lpstr>Starší žáci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Karel Prohl</cp:lastModifiedBy>
  <cp:revision>3</cp:revision>
  <cp:lastPrinted>2020-07-08T07:01:56Z</cp:lastPrinted>
  <dcterms:created xsi:type="dcterms:W3CDTF">2006-10-17T13:37:20Z</dcterms:created>
  <dcterms:modified xsi:type="dcterms:W3CDTF">2024-05-20T20:43:31Z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